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53222"/>
  <bookViews>
    <workbookView xWindow="0" yWindow="0" windowWidth="27840" windowHeight="8010" activeTab="1"/>
  </bookViews>
  <sheets>
    <sheet name="Tabla Avance Físico" sheetId="7" r:id="rId1"/>
    <sheet name="Tabla Avance Financiero" sheetId="5" r:id="rId2"/>
  </sheets>
  <definedNames>
    <definedName name="_xlnm._FilterDatabase" localSheetId="1" hidden="1">'Tabla Avance Financiero'!$A$1:$AA$151</definedName>
    <definedName name="_xlnm._FilterDatabase" localSheetId="0" hidden="1">'Tabla Avance Físico'!$A$1:$AH$138</definedName>
    <definedName name="_xlnm.Criteria" localSheetId="1">'Tabla Avance Financiero'!$A:$A</definedName>
    <definedName name="_xlnm.Criteria" localSheetId="0">'Tabla Avance Físico'!$D$2:$D$164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S72" i="5" l="1"/>
  <c r="S148" i="5"/>
  <c r="Q120" i="5" l="1"/>
  <c r="Q150" i="5" l="1"/>
  <c r="Q149" i="5"/>
  <c r="Q148" i="5"/>
  <c r="Q147" i="5"/>
  <c r="Q145" i="5"/>
  <c r="Q144" i="5"/>
  <c r="Q143" i="5"/>
  <c r="Q142" i="5"/>
  <c r="Q140" i="5"/>
  <c r="Q139" i="5"/>
  <c r="Q138" i="5"/>
  <c r="Q136" i="5"/>
  <c r="Q134" i="5"/>
  <c r="Q133" i="5"/>
  <c r="Q129" i="5"/>
  <c r="Q128" i="5"/>
  <c r="Q127" i="5"/>
  <c r="Q126" i="5"/>
  <c r="Q125" i="5"/>
  <c r="Q124" i="5"/>
  <c r="Q123" i="5"/>
  <c r="Q117" i="5"/>
  <c r="Q116" i="5"/>
  <c r="Q111" i="5"/>
  <c r="Q110" i="5"/>
  <c r="Q109" i="5"/>
  <c r="Q108" i="5"/>
  <c r="Q102" i="5"/>
  <c r="Q101" i="5"/>
  <c r="Q100" i="5"/>
  <c r="Q99" i="5"/>
  <c r="Q70" i="5"/>
  <c r="Q69" i="5"/>
  <c r="Q68"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29" i="5" l="1"/>
  <c r="Q28" i="5"/>
  <c r="Q27" i="5"/>
  <c r="Q26" i="5"/>
  <c r="Q25" i="5"/>
  <c r="Q24" i="5"/>
  <c r="Q97" i="5"/>
  <c r="Q96" i="5"/>
  <c r="Q94" i="5"/>
  <c r="Q91" i="5"/>
  <c r="Q90" i="5"/>
  <c r="Q141" i="5"/>
  <c r="Q137" i="5"/>
  <c r="Q106" i="5"/>
  <c r="Q104" i="5"/>
  <c r="Q103" i="5"/>
  <c r="Q146" i="5"/>
  <c r="Q132" i="5"/>
  <c r="Q122" i="5"/>
  <c r="Q121" i="5"/>
  <c r="Q151" i="5"/>
  <c r="Q89" i="5" l="1"/>
  <c r="Q88" i="5"/>
  <c r="Q87" i="5"/>
  <c r="Q86" i="5"/>
  <c r="Q85" i="5"/>
  <c r="Q84" i="5"/>
  <c r="Q83" i="5"/>
  <c r="Q81" i="5"/>
  <c r="Q80" i="5"/>
  <c r="Q77" i="5"/>
  <c r="Q76" i="5"/>
  <c r="Q75" i="5"/>
  <c r="Q74" i="5"/>
  <c r="Q72" i="5"/>
  <c r="Q71" i="5"/>
  <c r="Q15" i="5" l="1"/>
</calcChain>
</file>

<file path=xl/sharedStrings.xml><?xml version="1.0" encoding="utf-8"?>
<sst xmlns="http://schemas.openxmlformats.org/spreadsheetml/2006/main" count="6328" uniqueCount="1002">
  <si>
    <t>FECHA_EVENTO</t>
  </si>
  <si>
    <t>ID_INFRAESTRUCTURA</t>
  </si>
  <si>
    <t>DESC_INFRAESTRUCTURA</t>
  </si>
  <si>
    <t>ID_ENTIDAD_FEDERATIVA</t>
  </si>
  <si>
    <t>ENTIDAD_FEDERATIVA</t>
  </si>
  <si>
    <t>ID_MUNICIPIO</t>
  </si>
  <si>
    <t>MUNICIPIO</t>
  </si>
  <si>
    <t>ID_LOCALIDAD</t>
  </si>
  <si>
    <t>LOCALIDAD</t>
  </si>
  <si>
    <t>LATITUD</t>
  </si>
  <si>
    <t>LONGITUD</t>
  </si>
  <si>
    <t>INFRAESTRUCTURA_VALORADA</t>
  </si>
  <si>
    <t>TIPO_DANIO</t>
  </si>
  <si>
    <t>NIVEL_GOBIERNO_VALORACION</t>
  </si>
  <si>
    <t>INSTANCIA_GOBIERNO_VALORACION</t>
  </si>
  <si>
    <t>DETALLE_DANIO</t>
  </si>
  <si>
    <t>COSTO_TOTAL</t>
  </si>
  <si>
    <t>TIPO_INFRAESTRUCTURA</t>
  </si>
  <si>
    <t>Sí</t>
  </si>
  <si>
    <t>Menor</t>
  </si>
  <si>
    <t>ESTATUS_SEGURO</t>
  </si>
  <si>
    <t>TIPO_EVENTO</t>
  </si>
  <si>
    <t>Sismo</t>
  </si>
  <si>
    <t>No</t>
  </si>
  <si>
    <t>FOTOS_DANIO</t>
  </si>
  <si>
    <t>ESTATUS_INFORMACION</t>
  </si>
  <si>
    <t>ESTATUS_OPERACION</t>
  </si>
  <si>
    <t>DESC_OBRAS</t>
  </si>
  <si>
    <t>INSTANCIA_RESPONSABLE_OBRAS</t>
  </si>
  <si>
    <t>URL_DICTAMEN</t>
  </si>
  <si>
    <t>DESC_REUBICACION</t>
  </si>
  <si>
    <t>DIRECCION_INFRAESTRUCTURA</t>
  </si>
  <si>
    <t>INFRAESTRUCTURA_TEMPORAL</t>
  </si>
  <si>
    <t>NUM_CAMAS</t>
  </si>
  <si>
    <t>NUM_CAMAS_OPERACION</t>
  </si>
  <si>
    <t>TIPO_INFRAESTRUCTURA_TEMPORAL</t>
  </si>
  <si>
    <t>ESTATUS_REUBICACION</t>
  </si>
  <si>
    <t>TIPO_SEGURO</t>
  </si>
  <si>
    <t>CSSSA002611</t>
  </si>
  <si>
    <t>CSSSA007173</t>
  </si>
  <si>
    <t>CSSSA007540</t>
  </si>
  <si>
    <t>CSSSA007581</t>
  </si>
  <si>
    <t>CSSSA007593</t>
  </si>
  <si>
    <t>CSSSA007610</t>
  </si>
  <si>
    <t>CSSSA008894</t>
  </si>
  <si>
    <t>CSSSA017196</t>
  </si>
  <si>
    <t>CSSSA017492</t>
  </si>
  <si>
    <t>DFSSA001540</t>
  </si>
  <si>
    <t>DFSSA001786</t>
  </si>
  <si>
    <t>DFSSA002375</t>
  </si>
  <si>
    <t>DFSSA002491</t>
  </si>
  <si>
    <t>DFSSA002672</t>
  </si>
  <si>
    <t>DFSSA003915</t>
  </si>
  <si>
    <t>DFSSA004265</t>
  </si>
  <si>
    <t>DFSSA017886</t>
  </si>
  <si>
    <t>DFSSA018130</t>
  </si>
  <si>
    <t>DFSSA018154</t>
  </si>
  <si>
    <t>DFSSA018166</t>
  </si>
  <si>
    <t>GRSSA001323</t>
  </si>
  <si>
    <t>GRSSA004386</t>
  </si>
  <si>
    <t>GRSSA004555</t>
  </si>
  <si>
    <t>GRSSA004630</t>
  </si>
  <si>
    <t>GRSSA006795</t>
  </si>
  <si>
    <t>GRSSA007623</t>
  </si>
  <si>
    <t>GRSSA007710</t>
  </si>
  <si>
    <t>GRSSA008113</t>
  </si>
  <si>
    <t>MCSSA000900</t>
  </si>
  <si>
    <t>MCSSA001262</t>
  </si>
  <si>
    <t>MCSSA002406</t>
  </si>
  <si>
    <t>MCSSA003654</t>
  </si>
  <si>
    <t>MCSSA003666</t>
  </si>
  <si>
    <t>MCSSA003852</t>
  </si>
  <si>
    <t>MCSSA003864</t>
  </si>
  <si>
    <t>MCSSA004231</t>
  </si>
  <si>
    <t>MCSSA004301</t>
  </si>
  <si>
    <t>MCSSA004313</t>
  </si>
  <si>
    <t>MCSSA004330</t>
  </si>
  <si>
    <t>MCSSA004354</t>
  </si>
  <si>
    <t>MCSSA004366</t>
  </si>
  <si>
    <t>MCSSA004371</t>
  </si>
  <si>
    <t>MCSSA004383</t>
  </si>
  <si>
    <t>MCSSA004400</t>
  </si>
  <si>
    <t>MCSSA004622</t>
  </si>
  <si>
    <t>MCSSA004651</t>
  </si>
  <si>
    <t>MCSSA006780</t>
  </si>
  <si>
    <t>MCSSA007084</t>
  </si>
  <si>
    <t>MCSSA007096</t>
  </si>
  <si>
    <t>MCSSA007130</t>
  </si>
  <si>
    <t>MCSSA008303</t>
  </si>
  <si>
    <t>MCSSA008781</t>
  </si>
  <si>
    <t>MCSSA008793</t>
  </si>
  <si>
    <t>MCSSA008805</t>
  </si>
  <si>
    <t>MCSSA008810</t>
  </si>
  <si>
    <t>MCSSA014485</t>
  </si>
  <si>
    <t>MCSSA015262</t>
  </si>
  <si>
    <t>MCSSA016015</t>
  </si>
  <si>
    <t>MCSSA016020</t>
  </si>
  <si>
    <t>MCSSA016814</t>
  </si>
  <si>
    <t>MCSSA018750</t>
  </si>
  <si>
    <t>MCSSA018961</t>
  </si>
  <si>
    <t>MSSSA000466</t>
  </si>
  <si>
    <t>MSSSA000961</t>
  </si>
  <si>
    <t>MSSSA001031</t>
  </si>
  <si>
    <t>MSSSA001673</t>
  </si>
  <si>
    <t>MSSSA002222</t>
  </si>
  <si>
    <t>MSSSA002332</t>
  </si>
  <si>
    <t>MSSSA002344</t>
  </si>
  <si>
    <t>MSSSA002385</t>
  </si>
  <si>
    <t>MSSSA002880</t>
  </si>
  <si>
    <t>OCSSA000092</t>
  </si>
  <si>
    <t>OCSSA000232</t>
  </si>
  <si>
    <t>OCSSA000244</t>
  </si>
  <si>
    <t>OCSSA000372</t>
  </si>
  <si>
    <t>OCSSA000640</t>
  </si>
  <si>
    <t>OCSSA000664</t>
  </si>
  <si>
    <t>OCSSA000763</t>
  </si>
  <si>
    <t>OCSSA000780</t>
  </si>
  <si>
    <t>OCSSA000961</t>
  </si>
  <si>
    <t>OCSSA001183</t>
  </si>
  <si>
    <t>OCSSA001200</t>
  </si>
  <si>
    <t>OCSSA001784</t>
  </si>
  <si>
    <t>OCSSA002315</t>
  </si>
  <si>
    <t>OCSSA002320</t>
  </si>
  <si>
    <t>OCSSA002460</t>
  </si>
  <si>
    <t>OCSSA002875</t>
  </si>
  <si>
    <t>OCSSA002880</t>
  </si>
  <si>
    <t>OCSSA003505</t>
  </si>
  <si>
    <t>OCSSA003510</t>
  </si>
  <si>
    <t>OCSSA004531</t>
  </si>
  <si>
    <t>OCSSA004840</t>
  </si>
  <si>
    <t>OCSSA005115</t>
  </si>
  <si>
    <t>OCSSA005856</t>
  </si>
  <si>
    <t>OCSSA005885</t>
  </si>
  <si>
    <t>OCSSA005890</t>
  </si>
  <si>
    <t>OCSSA006783</t>
  </si>
  <si>
    <t>OCSSA007186</t>
  </si>
  <si>
    <t>OCSSA007203</t>
  </si>
  <si>
    <t>OCSSA007541</t>
  </si>
  <si>
    <t>OCSSA016764</t>
  </si>
  <si>
    <t>OCSSA016776</t>
  </si>
  <si>
    <t>Secretaria de Salud</t>
  </si>
  <si>
    <t>Grave</t>
  </si>
  <si>
    <t>Gobierno Estatal</t>
  </si>
  <si>
    <t>DFSSA003944</t>
  </si>
  <si>
    <t>DFSSA003985</t>
  </si>
  <si>
    <t>DFSSA004002</t>
  </si>
  <si>
    <t>DFSSA004130</t>
  </si>
  <si>
    <t>DFSSA004142</t>
  </si>
  <si>
    <t>DFSSA017525</t>
  </si>
  <si>
    <t>GRSSA001101</t>
  </si>
  <si>
    <t>GRSSA002175</t>
  </si>
  <si>
    <t>GRSSA003155</t>
  </si>
  <si>
    <t>GRSSA004292</t>
  </si>
  <si>
    <t>GRSSA004316</t>
  </si>
  <si>
    <t>GRSSA004321</t>
  </si>
  <si>
    <t>GRSSA005745</t>
  </si>
  <si>
    <t>GRSSA008026</t>
  </si>
  <si>
    <t>GRSSA008533</t>
  </si>
  <si>
    <t>GRSSA011660</t>
  </si>
  <si>
    <t>GRSSA012284</t>
  </si>
  <si>
    <t>MCSSA004634</t>
  </si>
  <si>
    <t>OCSSA000454</t>
  </si>
  <si>
    <t>OCSSA000524</t>
  </si>
  <si>
    <t>OCSSA000985</t>
  </si>
  <si>
    <t>OCSSA002146</t>
  </si>
  <si>
    <t>OCSSA002151</t>
  </si>
  <si>
    <t>OCSSA002175</t>
  </si>
  <si>
    <t>OCSSA002204</t>
  </si>
  <si>
    <t>OCSSA003715</t>
  </si>
  <si>
    <t>OCSSA003826</t>
  </si>
  <si>
    <t>OCSSA005540</t>
  </si>
  <si>
    <t>OCSSA005926</t>
  </si>
  <si>
    <t>OCSSA016735</t>
  </si>
  <si>
    <t>De hospitalización</t>
  </si>
  <si>
    <t>De consulta externa</t>
  </si>
  <si>
    <t>De apoyo</t>
  </si>
  <si>
    <t>Hospital General Huixtla</t>
  </si>
  <si>
    <t>Bahía de Paredón</t>
  </si>
  <si>
    <t>Hospital Regional Dr. Rafael Pascasio Gamboa Tuxtla</t>
  </si>
  <si>
    <t>Bienestar Social</t>
  </si>
  <si>
    <t>Plan de Ayala</t>
  </si>
  <si>
    <t>Patria Nueva</t>
  </si>
  <si>
    <t>Hospital de Especialidades Pediátricas</t>
  </si>
  <si>
    <t>Laboratorio Estatal de Salud Pública</t>
  </si>
  <si>
    <t>Coordinación Estatal de Vih/Sida/Its (Capasits)</t>
  </si>
  <si>
    <t>Hospital General Iztapalapa</t>
  </si>
  <si>
    <t>Hospital Materno Infantil Tláhuac</t>
  </si>
  <si>
    <t>Hospital General Torre Médica Tepepan</t>
  </si>
  <si>
    <t>Hospital Juárez de México</t>
  </si>
  <si>
    <t>Unidad Médico Quirúrgica Juárez Centro</t>
  </si>
  <si>
    <t>Hospital de la Mujer</t>
  </si>
  <si>
    <t>Hospital Psiquiátrico Dr. Samuel Ramírez Moreno</t>
  </si>
  <si>
    <t>Hospital Psiquiátrico Dr. Juan N. Navarro</t>
  </si>
  <si>
    <t>Hospital de Especialidades de la Ciudad de Mexico Dr. Belisarío Domínguez</t>
  </si>
  <si>
    <t>Oficina Central Secretaría de Salud Del D.F.</t>
  </si>
  <si>
    <t>Hospital General Dr. Enrique Cabrera</t>
  </si>
  <si>
    <t>Hospital General Tláhuac</t>
  </si>
  <si>
    <t>Hospital General Ajusco Medio</t>
  </si>
  <si>
    <t>R-01 Xochapa</t>
  </si>
  <si>
    <t>R-01 Apanguito</t>
  </si>
  <si>
    <t>R-01 Palmillas</t>
  </si>
  <si>
    <t>R-01 San Martín Jolalpan</t>
  </si>
  <si>
    <t>R-01 San Pedro Aytec</t>
  </si>
  <si>
    <t>R-01 Tepetlapa</t>
  </si>
  <si>
    <t>R-01 Tlalquetzala</t>
  </si>
  <si>
    <t>R-01 Chaucingo</t>
  </si>
  <si>
    <t>U-01 Col. 24 de Febrero</t>
  </si>
  <si>
    <t>R-01 Zacacoyuca</t>
  </si>
  <si>
    <t>R-01 Zumpango</t>
  </si>
  <si>
    <t>U-08 Taxco de Alarcon</t>
  </si>
  <si>
    <t>R-01 Sabana Grande</t>
  </si>
  <si>
    <t>R-01 Tetipac</t>
  </si>
  <si>
    <t>R-01 Tlalixtaquilla</t>
  </si>
  <si>
    <t>R-03 Tlapa de Comonfort</t>
  </si>
  <si>
    <t>Hospital Básico Comunitario Xochihuehuetlan</t>
  </si>
  <si>
    <t>Edificio Jurisdiccional Tlapa</t>
  </si>
  <si>
    <t>UNEME Centro Nueva Vida</t>
  </si>
  <si>
    <t>San Pedro Nexapa</t>
  </si>
  <si>
    <t>Ceaps Atlautla</t>
  </si>
  <si>
    <t>Ceaps Joquicingo Ignacio Pérez Bicentenario</t>
  </si>
  <si>
    <t>San Miguel Ocampo</t>
  </si>
  <si>
    <t>Sn Andrés Nicolás Bravo</t>
  </si>
  <si>
    <t>Sn Simon El Alto</t>
  </si>
  <si>
    <t>H.G. Dr. Gustavo Baz Prada</t>
  </si>
  <si>
    <t>Virgencitas</t>
  </si>
  <si>
    <t>Benito Juárez</t>
  </si>
  <si>
    <t>Col.Impulsora Popular Avicola</t>
  </si>
  <si>
    <t>Col.Benito Juárez Ii El Vergelito</t>
  </si>
  <si>
    <t>Esperanza</t>
  </si>
  <si>
    <t>Jardines de Guadalupe</t>
  </si>
  <si>
    <t>Col. Manantiales</t>
  </si>
  <si>
    <t>Los Pirules</t>
  </si>
  <si>
    <t>Ocuilan de Arteaga</t>
  </si>
  <si>
    <t>Ahuatenco</t>
  </si>
  <si>
    <t>San Juan Atzingo</t>
  </si>
  <si>
    <t>Hm Tepetlixpa Hermenegildo Galeana, Bicentenario</t>
  </si>
  <si>
    <t>Ceaps Santiago Tianguistenco Bicentenario</t>
  </si>
  <si>
    <t>San Nicolás Coatepec</t>
  </si>
  <si>
    <t>Tilapa I</t>
  </si>
  <si>
    <t>Zacango</t>
  </si>
  <si>
    <t>Ceaps Zumpahuacan</t>
  </si>
  <si>
    <t>San Antonio Guadalupe</t>
  </si>
  <si>
    <t>San Gaspar</t>
  </si>
  <si>
    <t>San Pablo Tejalpa</t>
  </si>
  <si>
    <t>Centro de Salud Techuchulco de Allende</t>
  </si>
  <si>
    <t>Hospital Municipal Malinalco Pedro Ascencio de Alquisiras</t>
  </si>
  <si>
    <t>C.S. Col. Guadalupe Victoria</t>
  </si>
  <si>
    <t>C.S. San Isidro Chiapa ( San Pedro Gpe)</t>
  </si>
  <si>
    <t>El Carmen</t>
  </si>
  <si>
    <t>H.G. Valentín Gómez Farías (San Francisco Zentlalpan)</t>
  </si>
  <si>
    <t>Centro de Salud Urbano Tepetlixpa</t>
  </si>
  <si>
    <t>Hg de Cuernavaca Dr. Jose G. Parres</t>
  </si>
  <si>
    <t>Hg de Jojutla Dr. Ernesto Meana San Román</t>
  </si>
  <si>
    <t>Tlatenchi</t>
  </si>
  <si>
    <t>Ajuchitlán</t>
  </si>
  <si>
    <t>San Carlos (Los Arcos)</t>
  </si>
  <si>
    <t>HC Puente de Ixtla Dr. Fernando R. Vizcarra</t>
  </si>
  <si>
    <t>HC de Ocuituco</t>
  </si>
  <si>
    <t>Sindis (Servicios Integrales Para la Prevención Y Atención de la Discapacidad</t>
  </si>
  <si>
    <t>Asunción Ixtaltepec</t>
  </si>
  <si>
    <t>Ciudad Ixtepec</t>
  </si>
  <si>
    <t>CSU 02 Emiliano Zapata Cheguigo</t>
  </si>
  <si>
    <t>R 02 El Espinal</t>
  </si>
  <si>
    <t>Guadalupe de Ramírez</t>
  </si>
  <si>
    <t>HG Huajuapan Enf. María Del Pilar Sánchez Villavicencio</t>
  </si>
  <si>
    <t>HG Juchitan Dr. Macedonio Benítez Fuentes</t>
  </si>
  <si>
    <t>Chicapa de Castro</t>
  </si>
  <si>
    <t>Matias Romero</t>
  </si>
  <si>
    <t>R 03 Palomares</t>
  </si>
  <si>
    <t>Zopilote,El</t>
  </si>
  <si>
    <t>HG Oaxaca Dr. Aurelio Valdivieso</t>
  </si>
  <si>
    <t>CSU 12 Nucleos Basicos Salina Cruz</t>
  </si>
  <si>
    <t>Boca Del Río</t>
  </si>
  <si>
    <t>San Francisco Del Mar(Pueblo Viejo)</t>
  </si>
  <si>
    <t>HG Tuxtepec</t>
  </si>
  <si>
    <t>Um 15 San Juan Bautista Tuxtepec (Oportunidades)</t>
  </si>
  <si>
    <t>R 02 San Isidro El Cedral</t>
  </si>
  <si>
    <t>R 03 Papaloapan</t>
  </si>
  <si>
    <t>Jaltepec de Candoyoc(San Juan )</t>
  </si>
  <si>
    <t>HG María Lombardo de Caso</t>
  </si>
  <si>
    <t>Constitución Mexicana</t>
  </si>
  <si>
    <t>Colonia Juárez</t>
  </si>
  <si>
    <t>San Pedro Huamelula</t>
  </si>
  <si>
    <t>Santa María(Santa María Huamelula)</t>
  </si>
  <si>
    <t>HG Pochutla</t>
  </si>
  <si>
    <t>HC San Pedro Tapanatepec</t>
  </si>
  <si>
    <t>Santa María Colotepec</t>
  </si>
  <si>
    <t>Santa María Ozolotepec</t>
  </si>
  <si>
    <t>Santiago Astata</t>
  </si>
  <si>
    <t>UM 10 Santiago Tamazola (Oportunidades)</t>
  </si>
  <si>
    <t>Santo Domingo Tehuantepec</t>
  </si>
  <si>
    <t>Santa Cruz Bamba Y Garrapatero(El Rincón)</t>
  </si>
  <si>
    <t>Santa Gertridis Miramar (El Carrizal)</t>
  </si>
  <si>
    <t>Santo Domingo Tonalá</t>
  </si>
  <si>
    <t>San Blas Atempa</t>
  </si>
  <si>
    <t>R 02 Chahuites</t>
  </si>
  <si>
    <t>Santa María Xadani</t>
  </si>
  <si>
    <t>CSU 05 Juchitán de Zaragoza 5a Sección</t>
  </si>
  <si>
    <t xml:space="preserve"> R 02 Camelia Roja</t>
  </si>
  <si>
    <t>HG Ciudad Ixtepec</t>
  </si>
  <si>
    <t>Col. Colosio</t>
  </si>
  <si>
    <t>Carretera Huixtla - Motozintla Km 1.  S/N., C.P. 30640</t>
  </si>
  <si>
    <t>5 De Mayo S/N, C.P. 30500</t>
  </si>
  <si>
    <t>9a. Sur Y Calle Central  S/N  Centro,C.P. 29000</t>
  </si>
  <si>
    <t>Callejon Choferes S/N, C.P. 29070</t>
  </si>
  <si>
    <t>Av.Baja California Y Nayarit</t>
  </si>
  <si>
    <t>Av.Cipres S/N, C.P. 29045</t>
  </si>
  <si>
    <t>Blvd. Ss Juan Pablo Ii Y Blvd. Antonio Pariente Algarin, Col. Castillo Tielmans, C.P. 29045</t>
  </si>
  <si>
    <t>Bolvd. Salomon Gonzalez Blanco No. 3452, C.P. 29040</t>
  </si>
  <si>
    <t>Av. Las Palmas 312 Col. Las Palmas, C.P. 29040</t>
  </si>
  <si>
    <t>Av. Ermita Iztapalapa No. 3018, Col. Citlali, C.P. 09660</t>
  </si>
  <si>
    <t>Av. México-Puebla S/N, Esquina Benito Juárez, Col. Santa Martha Acatitla, C.P. 09510</t>
  </si>
  <si>
    <t>Trébol Y Nogal S/N, Col. Lomas De La Era, C.P. 01860</t>
  </si>
  <si>
    <t>Av. Tláhuac Chalco No. 231, Col. La Habana, C.P. 13050.</t>
  </si>
  <si>
    <t>Avenida La Joya  Sin Número  Valle Escondido,C.P. 14600</t>
  </si>
  <si>
    <t>Calle Oriente 170 No. 154,  Esq. Cuarta Cerrada Oriente 168,  Col Moctezuma 2° Sección, C.P. 15500</t>
  </si>
  <si>
    <t>Av. Instituto Politecnico Nacional 5160, Col. Magdalena De Las Salinas, Delg. Gustavo A. Madero, C.P. 07760</t>
  </si>
  <si>
    <t>Plaza De San Pablo No. 13, Col. Centro, C.P. 06090</t>
  </si>
  <si>
    <t>Prolongación Salvador Diaz Miron 374, Col. Santo Tomás, C.P. 11340</t>
  </si>
  <si>
    <t>Km.5.5 Autopista México Puebla, Col. Santa Catarina, C.P. 13100</t>
  </si>
  <si>
    <t>Av. San Buenaventura No. 86, Col. Belisario Domínguez, C.P. 14080</t>
  </si>
  <si>
    <t>Av. Tlahuac No. 4866, Esquina Zacatlán, Col. San Lorenzo Tezonco,  C.P. 09790</t>
  </si>
  <si>
    <t>Xocongo No. 225  Col. Tránsito.</t>
  </si>
  <si>
    <t>Prolongacion Av. 5 De Mayo 3170  Colonia Ex-Hacienda De Tarango,C.P. 01618</t>
  </si>
  <si>
    <t>Calzada Desierto De Los Leones 7615, Col. Pueblo De Santa Rosa Xochiac</t>
  </si>
  <si>
    <t>Av. La Turba No. 655, Esq. Con Gabriela Mistral, Col. Villa Centroamericana Y Del Caribe, C.P. 13278</t>
  </si>
  <si>
    <t>Encinos No. 42, Entre Hortencia Y Piñanona, Col. Ampliación Miguel Hidalgo 4ta. Sección, C.P. 14250</t>
  </si>
  <si>
    <t>A Un Lado De La Comisaria Municipal, C.P. 41760</t>
  </si>
  <si>
    <t>Lázaro Cárdenas  Sin Número  ,C.P. 41031</t>
  </si>
  <si>
    <t>Vicente Guerrero, C.P. 40341</t>
  </si>
  <si>
    <t>Frente Al Preescolar, C.P. 41080</t>
  </si>
  <si>
    <t>A Un Lado Carretera Tlapa-Huamuxtitlan, C.P. 41200</t>
  </si>
  <si>
    <t>Calzada Cristo Rey, C.P. 40100</t>
  </si>
  <si>
    <t>A La Entrada Del Pueblo, C.P. 41200</t>
  </si>
  <si>
    <t>Ruffo Figueroa 19  ,C.P. 40141</t>
  </si>
  <si>
    <t>Ruffo Figueroa Esquina Periferico    ,C.P. 40080</t>
  </si>
  <si>
    <t>Carretera Iguala- Acapulco Km. 3    ,C.P. 40110</t>
  </si>
  <si>
    <t>Salida A Ixcamilpa De Guerrero, C.P. 41020</t>
  </si>
  <si>
    <t>Avenida Palteros 217  ,C.P. 40200</t>
  </si>
  <si>
    <t>Cerca Del Corral De Toros    ,C.P. 40162</t>
  </si>
  <si>
    <t>Dr. Antonio Juárez Cervantes    ,C.P. 40360</t>
  </si>
  <si>
    <t>Independencia S/N, C.P. 41350</t>
  </si>
  <si>
    <t>Añorve 84  Centro,C.P. 41305</t>
  </si>
  <si>
    <t>4 Norte 46, Col. Sección Cuarta, C.P. 41240</t>
  </si>
  <si>
    <t>Hidalgo No. 74, Col, Centro, C.P. 41304</t>
  </si>
  <si>
    <t>Libramiento De Taxco, Salida A México</t>
  </si>
  <si>
    <t>Lic. Daniel Reyes Valencia  Sin Número  San Pedro Nexapa,C.P. 56960</t>
  </si>
  <si>
    <t>Emiliano Carranza 17  Centro,C.P. 56970</t>
  </si>
  <si>
    <t>Amado Nervo  Sin Número  Centro,C.P. 56990</t>
  </si>
  <si>
    <t>Leon Guzman 1  Centro,C.P. 52370</t>
  </si>
  <si>
    <t>A Un Costado De La Primaria  Sin Número  Centro,C.P. 52370</t>
  </si>
  <si>
    <t>Renato Juárez  Sin Número  Sn Andrés Nicolás Bravo,C.P. 52440</t>
  </si>
  <si>
    <t>Avenida Adolfo López Mateos  Sin Número  Sn Simon El Alto,C.P. 52440</t>
  </si>
  <si>
    <t>Avenida Bordo De Xochiaca Esquina Avenida Adolfo López Mateos  Sin Número  Tamaulipas,C.P. 57300</t>
  </si>
  <si>
    <t>Avenida Nezahualcoyotl Esquina Avenida Bordo De Xochiaca  Sin Número  Virgencitas,C.P. 57300</t>
  </si>
  <si>
    <t>Circuito Rey Nezahualcoyotl  Sin Número  Benito Juárez,C.P. 57000</t>
  </si>
  <si>
    <t>Hacienda De Echegaray Entre Hacienda De La Gavía Y La Noria  Sin Número  Col.Impulsora Popular Avicola,C.P. 57130</t>
  </si>
  <si>
    <t>Vergelito Entre Cuarta Avenida Y Avenida Gustavo Baz  Sin Número  Benito Juárez,C.P. 57000</t>
  </si>
  <si>
    <t>14 Entre Cama De Piedra Y Escondida  Sin Número  La Esperanza,C.P. 57800</t>
  </si>
  <si>
    <t>Avenida Independencia Esquina Ciudad Victoria Y Chihuahua  Sin Número  Jardínes De Guadalupe,C.P. 57140</t>
  </si>
  <si>
    <t>Presidente Miguel Alemán Esquin 24 De Febrero  Sin Número  Col.Manantiales,C.P. 57930</t>
  </si>
  <si>
    <t>Avenida Cuatro Esquina Plateros  Sin Número  Pirules,C.P. 57520</t>
  </si>
  <si>
    <t>Avenida De Las Flores 16  Cabecera Municipal Ocuilan De Arteaga,C.P. 52480</t>
  </si>
  <si>
    <t>Av.Fco.I.Madero S/N Junto A La Telesecunda, Col. Ahuatenco, C.P. 52480</t>
  </si>
  <si>
    <t>Avenida Independencia  Sin Número  San Juan Atzingo,C.P. 52480</t>
  </si>
  <si>
    <t>Sor Juana Ines De La Cruz 9  Centro,C.P. 56800</t>
  </si>
  <si>
    <t>Avenida Del Maestro  Sin Número  Santiago Tianguistenco,C.P. 52600</t>
  </si>
  <si>
    <t>Carlos Hank Gonzalez  Sin Número  Centro,C.P. 52660</t>
  </si>
  <si>
    <t>Ejército Del Trabajo Sobre La Carretera Al Ajusco  Sin Número  Tilapa I,C.P. 52650</t>
  </si>
  <si>
    <t>Frente A La Iglesia  Sin Número  Zacango,C.P. 51700</t>
  </si>
  <si>
    <t>Avenida López Mateos Barrio La Cabecera  Sin Número  Centro,C.P. 51980</t>
  </si>
  <si>
    <t>Junto A La Cancha De Futboll  Sin Número  San Antonio Guadalupe,C.P. 51980</t>
  </si>
  <si>
    <t>Junto Al Kinder  Sin Número  San Gaspar,C.P. 51980</t>
  </si>
  <si>
    <t>Plaza Civica  Sin Número  San Pablo Tejalpa,C.P. 51980</t>
  </si>
  <si>
    <t>Calle Constitución  Sin Número  Colonia Centro,C.P. 52370</t>
  </si>
  <si>
    <t>Emanuel Jasso  Sin Número  Barrio De Santa María,C.P. 52440</t>
  </si>
  <si>
    <t>Plaza Civica Frente A La Primaria  Sin Número  Guadalupe Victoria,C.P. 51980</t>
  </si>
  <si>
    <t>Km. 2.5 Camino A San Pedro  Sin Número  San Isidro Chiapa ( San Pedro Gpe),C.P. 51980</t>
  </si>
  <si>
    <t>Atrás De La Telesecundaria  Sin Número  El Carmen,C.P. 52400</t>
  </si>
  <si>
    <t>Lourdes Mendez De Cuenca Junto A La Cancha De Futboll  Sin Número  San Francisco Zentlalpan,C.P. 56930</t>
  </si>
  <si>
    <t>Carretera Federal México Cuautla  Sin Número  Colonia Tepetlapa,C.P. 56890</t>
  </si>
  <si>
    <t>Avenida Domingo Diez Esquina Gómez Azcarate  S/N  Colonia La Selva,C.P. 62270</t>
  </si>
  <si>
    <t>Av. Universidad Col. Centro  S/N  Colonia Centro,C.P. 62900</t>
  </si>
  <si>
    <t>Otilio Montaño  S/N  Colonia Centro,C.P. 62900</t>
  </si>
  <si>
    <t>Domicilio Conocido Frente Al Parque  Sin Número  Localidad Ajuchitlán,C.P. 62994</t>
  </si>
  <si>
    <t>Real A Yautepec Esquina Canoa  Sin Número  ,C.P. 62570</t>
  </si>
  <si>
    <t>Calle Belisario Domínguez 1  Colonia Centro De San Carlos (Los Arcos),C.P. 62737</t>
  </si>
  <si>
    <t>Callejon Felipe Beltran 104  Col. Emiliano Zapata, Puente De Ixtla,C.P. 62660</t>
  </si>
  <si>
    <t>Santiago 1  Barrio San Nicolas ,C.P. 62850</t>
  </si>
  <si>
    <t>Avenida Independencia Col. Ruben Jaramillo 120  Colonia,C.P. 62587</t>
  </si>
  <si>
    <t>Avenida Jesús Rasgado Esquina Centenario    ,C.P. 71140</t>
  </si>
  <si>
    <t>Guadalupe Victoria 32  Urbano,C.P. 70110</t>
  </si>
  <si>
    <t>Avenida Revolución  Sin Número  Barrio Emiliano Zapata,C.P. 70110</t>
  </si>
  <si>
    <t>Avenida Juárez Esquina Porfirio Diaz  Sin Número  1a. Sección,C.P. 70117</t>
  </si>
  <si>
    <t>Nacional No.1 A Un Lado Del Panteon, C.P. 69150</t>
  </si>
  <si>
    <t>Venustiano Carranza No. 24 Col. Centro, C.P. 69000</t>
  </si>
  <si>
    <t>Avenida Efrain R. Gomez  Sin Número  4a. Sección,C.P. 70000</t>
  </si>
  <si>
    <t>Avenida Juárez Esquina Venustiano Carranza    Centro,C.P. 70100</t>
  </si>
  <si>
    <t>Ayuntamiento Y Juárez 609  Barrio Juárez,C.P. 70300</t>
  </si>
  <si>
    <t>Vicente Guerrero 17  Pueblo,C.P. 70312</t>
  </si>
  <si>
    <t>Cerca De La Escuela Emiliano Zapata    ,C.P. 69050</t>
  </si>
  <si>
    <t>Calz. Profirio Diaz No.400 Col. Reforma, C.P. 68025</t>
  </si>
  <si>
    <t>Avenida Manuel Ávila Camacho  S/N  Urbano Centro Salibna Cruz,C.P. 70600</t>
  </si>
  <si>
    <t>Calle 14 Esquina Avenida Juan Mendoza 14  ,C.P. 70640</t>
  </si>
  <si>
    <t>Cuahutemoc  Sin Número  ,C.P. 70146</t>
  </si>
  <si>
    <t>Sebastian Ortíz No.320 Col. Centro, C.P. 68300</t>
  </si>
  <si>
    <t>Av. Libertad No. 1429, Col. Centro, C.P. 68300</t>
  </si>
  <si>
    <t>Nicolas Bravo M-3 C-9, Zona Centro, C.P. 68416</t>
  </si>
  <si>
    <t>Ignacio Zaragoza S/N Centro, C.P. 68440</t>
  </si>
  <si>
    <t>Al Lado De La  Agencia Municipal    ,C.P. 68960</t>
  </si>
  <si>
    <t>5 Señores Esquina Heladio Ramírez López    Centro,C.P. 70215</t>
  </si>
  <si>
    <t>Conocido Junto A La Conasupo</t>
  </si>
  <si>
    <t>Avenida Allende 15  1a. Sección,C.P. 70780</t>
  </si>
  <si>
    <t>Avenida Hidalgo Esquina Benito Juárez    1a. Sección,C.P. 70760</t>
  </si>
  <si>
    <t>Netthingale 310  Barrio San Pedro,C.P. 70770</t>
  </si>
  <si>
    <t>Niños Héroes Esquina Avenida Adolfo López  Sin Número  ,C.P. 70770</t>
  </si>
  <si>
    <t>Bvls.Prof. Alberto Gallardo Blanco Km. 1.5, C.P. 70900</t>
  </si>
  <si>
    <t>Francisco Villa Esq.Carretera Panamericana  Col. Hormigas, C.P. 70180</t>
  </si>
  <si>
    <t>Avenida Independencia  Sin Número  ,C.P. 70934</t>
  </si>
  <si>
    <t>Frente A La Iglesia Catolica    ,C.P. 70870</t>
  </si>
  <si>
    <t>Libertad  Sin Número  ,C.P. 70790</t>
  </si>
  <si>
    <t>Calle La Paz No. 18, Col. Centro, C.P. 69100</t>
  </si>
  <si>
    <t>Guerrero 16  ,C.P. 70760</t>
  </si>
  <si>
    <t>Niños Héroes  Sin Número  ,C.P. 70760</t>
  </si>
  <si>
    <t>Avenida Francisco Villa Esq. Nicolas Bra</t>
  </si>
  <si>
    <t>Lázaro Cárdenas No.21, C.P. 69290</t>
  </si>
  <si>
    <t>Constitución  Sin Número  ,C.P. 70786</t>
  </si>
  <si>
    <t>10 De Abril  Sin Número  Barrio Morro,C.P. 71190</t>
  </si>
  <si>
    <t>Avenida Insurgentes  S/N  5a Sección,C.P. 70000</t>
  </si>
  <si>
    <t>Calle Principal, S/N, C.P. 68444</t>
  </si>
  <si>
    <t>Carretera Ixtepec-Chihuitan Km. 2.5    Raymundo Melendez,C.P. 70110</t>
  </si>
  <si>
    <t>Sustitución</t>
  </si>
  <si>
    <t>Rehabilitación</t>
  </si>
  <si>
    <t>Secretaría de Salud</t>
  </si>
  <si>
    <t>http://pwidgis03.salud.gob.mx:8080/Sismos/OFICIO JSIII DICTAMEN SISMO CSSAN CARLOS.pdf</t>
  </si>
  <si>
    <t>OCSSA002414</t>
  </si>
  <si>
    <t>OCSSA007483</t>
  </si>
  <si>
    <t>Rehabilitación HRAE</t>
  </si>
  <si>
    <t>Medio</t>
  </si>
  <si>
    <t>Mayor</t>
  </si>
  <si>
    <t>CSSSA017743</t>
  </si>
  <si>
    <t>CSSSA008124</t>
  </si>
  <si>
    <t>DFSSA017891</t>
  </si>
  <si>
    <t>Hospital Regional de Alta Especialidad de Oaxaca</t>
  </si>
  <si>
    <t>Rehabilitación HFR</t>
  </si>
  <si>
    <t>Rehabilitación SAP</t>
  </si>
  <si>
    <t>Confirmada</t>
  </si>
  <si>
    <t>Se encuentran fisuras en muros así como desprendimiento de aplanados y pintura en obra exterior. Presenta fisurada la banquueta y fisura en muros.</t>
  </si>
  <si>
    <t>Desprendimiento y fisuras en faldones, planta de tratamiento de aguas residuales colapsada en su totalidad; desprendimiento de recubrimientos y aplanados. Piso conductivo dañado en quirófano; daño en manejadora y compresores de equipo de aire acondicionado.</t>
  </si>
  <si>
    <t>Reparación</t>
  </si>
  <si>
    <t>Se presenta daño por fisuras en muros interiores, desprendimiento de pintura, daños de la losa de concreto y en cerámica en muros. En cercado perimetral presenta fisuras de muro y en fachada de la unidad.</t>
  </si>
  <si>
    <t>Si</t>
  </si>
  <si>
    <t>Se afectó la unidad en su estructura lo que generó escombros y la evacuación de pacientes. Daño en instalaciones eléctricas y sanitarias</t>
  </si>
  <si>
    <t>Fisuras en juntas constructivas de muros divisorios y columnas de estructura (Buñas). Desprendimiento de azulejos, de acabados en buñas del área de enfermería, telemedicina, colposcopia y en consultorios. Recuperación de quirófano,, encamados hospitalización. desprendimiento en muro entre columna y muro falso en esquina de edificio de gobierno</t>
  </si>
  <si>
    <t>Grietas en muros divisorios, columnas del lado posterior con fisuras del acabado. Muros laterales presentan fractura con abertura de aproximadamente un centimetro.</t>
  </si>
  <si>
    <t>Grietas en muros de carga en el interior y exterior de la unidad. Grietas en uniones de muros y estructura como cadenas, castillo, trabes</t>
  </si>
  <si>
    <t>Se afectó la unidad en su estructura, lo que generó escombros y la evacuación de pacientes. Daño en las instalaciones eléctricas y sanitarias</t>
  </si>
  <si>
    <t>Se afectó unidad en su estructura lo que generó escombros y la evacuación de pacientes. Daño en las instalaciones eléctricas y sanitarias</t>
  </si>
  <si>
    <t>Se afectó la unidad en su estructura lo que generó escombros y la evacuación de pacientes. Daño en instalaciones eléctricas y sanitarias. Daños estructurales fracturas</t>
  </si>
  <si>
    <t>Presenta daños en su estructura en un 85% por lo que no está en operación. Muros y columnas con grietas y desplazamientos. Patio comunitario totalmente dañado y colapsado</t>
  </si>
  <si>
    <t>Dañada en muros de carga con fisuras en diagonal de 45 grados. Otros con fracturas desplomados, así como elementos de cimentación y elementos estructurales dañados</t>
  </si>
  <si>
    <t>Daño en equipo de aire acondicionado, desprendimiento de aplanados interiores y exteriores, daño en instalaciones de gas e instalación hidraulica. Fisuras en firme de concreto de acceso de ambulancia. desprendimiento de señalización. desprendimiento de losetas y azulejos en sanitarios.</t>
  </si>
  <si>
    <t>http://pwidgis03.salud.gob.mx:8080/Sismos/1-CS DE PAREDÓN.zip</t>
  </si>
  <si>
    <t>http://pwidgis03.salud.gob.mx:8080/Sismos/5-H.G. Tuxtla Gutierrez Dr. R Pascasio.zip</t>
  </si>
  <si>
    <t>http://pwidgis03.salud.gob.mx:8080/Sismos/10-HG Huixtla.zip</t>
  </si>
  <si>
    <t>http://pwidgis03.salud.gob.mx:8080/Sismos/6-Bienestar Social Tuxtla Gtz.zip</t>
  </si>
  <si>
    <t>http://pwidgis03.salud.gob.mx:8080/Sismos/11-HRAE CHIAPAS.zip</t>
  </si>
  <si>
    <t>http://pwidgis03.salud.gob.mx:8080/Sismos/3-Laboratorio Estatal.zip</t>
  </si>
  <si>
    <t>http://pwidgis03.salud.gob.mx:8080/Sismos/1-CS T-II SANTA ROSA X.zip</t>
  </si>
  <si>
    <t>C.S.T-II Santa Rosa Xochiac</t>
  </si>
  <si>
    <t>http://pwidgis03.salud.gob.mx:8080/Sismos/3-CS T-III DR. MAXIMILIANO R.zip</t>
  </si>
  <si>
    <t>C.S.T-III Dr. Maximiliano Ruíz Castañeda</t>
  </si>
  <si>
    <t>http://pwidgis03.salud.gob.mx:8080/Sismos/4-CS T-II DR. JUAN DUQUE.zip</t>
  </si>
  <si>
    <t>C.S.T-III Dr. Juan Duque de Estrada</t>
  </si>
  <si>
    <t>http://pwidgis03.salud.gob.mx:8080/Sismos/5-CS T-III LOMAS LA ERA.zip</t>
  </si>
  <si>
    <t>C.S.T-III Lomas de la Era</t>
  </si>
  <si>
    <t>http://pwidgis03.salud.gob.mx:8080/Sismos/7-H MI  TLAHUAC.zip</t>
  </si>
  <si>
    <t>http://pwidgis03.salud.gob.mx:8080/Sismos/8- HG BELISARIO D.zip</t>
  </si>
  <si>
    <t>http://pwidgis03.salud.gob.mx:8080/Sismos/6-EDIF. ADTIVO. XOCONGO.zip</t>
  </si>
  <si>
    <t>http://pwidgis03.salud.gob.mx:8080/Sismos/9-HG TORRE MEDICA TEPEPAN.zip</t>
  </si>
  <si>
    <t>http://pwidgis03.salud.gob.mx:8080/Sismos/10-HG ENRIQUE CABRERA.zip</t>
  </si>
  <si>
    <t>http://pwidgis03.salud.gob.mx:8080/Sismos/11-HG AJUSCO MEDIO.zip</t>
  </si>
  <si>
    <t>http://pwidgis03.salud.gob.mx:8080/Sismos/12-HE IZTAPALAPA.zip</t>
  </si>
  <si>
    <t>http://pwidgis03.salud.gob.mx:8080/Sismos/13-HG TLAHUAC.zip</t>
  </si>
  <si>
    <t>http://pwidgis03.salud.gob.mx:8080/Sismos/14-HOSP MUJER.zip</t>
  </si>
  <si>
    <t>http://pwidgis03.salud.gob.mx:8080/Sismos/15-SAMUEL RAMIREZ.zip</t>
  </si>
  <si>
    <t>http://pwidgis03.salud.gob.mx:8080/Sismos/17-JUAN N NAVARRO.zip</t>
  </si>
  <si>
    <t>http://pwidgis03.salud.gob.mx:8080/Sismos/16-JUAREZ MEXICO.zip</t>
  </si>
  <si>
    <t>http://pwidgis03.salud.gob.mx:8080/Sismos/18-JUAREZ CENTRO.zip</t>
  </si>
  <si>
    <t>http://pwidgis03.salud.gob.mx:8080/Sismos/1-APANGUITO.zip</t>
  </si>
  <si>
    <t>http://pwidgis03.salud.gob.mx:8080/Sismos/2-C.S PALMILLAS (Sustitucion).zip</t>
  </si>
  <si>
    <t>http://pwidgis03.salud.gob.mx:8080/Sismos/3-CHAUCINGO.zip</t>
  </si>
  <si>
    <t>http://pwidgis03.salud.gob.mx:8080/Sismos/4-24 DE FEBRERO.zip</t>
  </si>
  <si>
    <t>http://pwidgis03.salud.gob.mx:8080/Sismos/5-ZACACOYUCA.zip</t>
  </si>
  <si>
    <t>http://pwidgis03.salud.gob.mx:8080/Sismos/6-C.S TAXCO (Sustitucion).zip</t>
  </si>
  <si>
    <t>http://pwidgis03.salud.gob.mx:8080/Sismos/7-UNEME CAPA TAXCO (Restauracion).zip</t>
  </si>
  <si>
    <t>http://pwidgis03.salud.gob.mx:8080/Sismos/8-SABANA GRANDE.zip</t>
  </si>
  <si>
    <t>http://pwidgis03.salud.gob.mx:8080/Sismos/9.- CS Tetipac.zip</t>
  </si>
  <si>
    <t>http://pwidgis03.salud.gob.mx:8080/Sismos/10.- Jurisdicción Tlapa.zip</t>
  </si>
  <si>
    <t>http://pwidgis03.salud.gob.mx:8080/Sismos/11.- CS Tlapa.zip</t>
  </si>
  <si>
    <t>http://pwidgis03.salud.gob.mx:8080/Sismos/19-CS Tepetlapa.zip</t>
  </si>
  <si>
    <t>http://pwidgis03.salud.gob.mx:8080/Sismos/12.- CS Zumpango.zip</t>
  </si>
  <si>
    <t>http://pwidgis03.salud.gob.mx:8080/Sismos/13.- HC Xochihuehuetllan.zip</t>
  </si>
  <si>
    <t>http://pwidgis03.salud.gob.mx:8080/Sismos/14.- CS Xochapa.zip</t>
  </si>
  <si>
    <t>http://pwidgis03.salud.gob.mx:8080/Sismos/15.- CS Tlalixtlaquilla.zip</t>
  </si>
  <si>
    <t>http://pwidgis03.salud.gob.mx:8080/Sismos/17-CS Tlalquezalan.zip</t>
  </si>
  <si>
    <t>http://pwidgis03.salud.gob.mx:8080/Sismos/18.-CS San Pedro Aytec.zip</t>
  </si>
  <si>
    <t>http://pwidgis03.salud.gob.mx:8080/Sismos/16.- San Martín Jojoloapan.zip</t>
  </si>
  <si>
    <t>http://pwidgis03.salud.gob.mx:8080/Sismos/1-HG Cuernavaca.zip</t>
  </si>
  <si>
    <t>http://pwidgis03.salud.gob.mx:8080/Sismos/2-SINDIS Temixco.zip</t>
  </si>
  <si>
    <t>http://pwidgis03.salud.gob.mx:8080/Sismos/3-Lab Est Salud P.zip</t>
  </si>
  <si>
    <t>http://pwidgis03.salud.gob.mx:8080/Sismos/4-H.G Jojutla (Restauracion).zip</t>
  </si>
  <si>
    <t>http://pwidgis03.salud.gob.mx:8080/Sismos/5-H.C Puente de Ixtla (Restauracion).zip</t>
  </si>
  <si>
    <t>http://pwidgis03.salud.gob.mx:8080/Sismos/6-C.S Tlatenchi (Sustitucion).zip</t>
  </si>
  <si>
    <t>http://pwidgis03.salud.gob.mx:8080/Sismos/7-HC Ocuituco.zip</t>
  </si>
  <si>
    <t>http://pwidgis03.salud.gob.mx:8080/Sismos/8-CS_Ajuchitlan-Tlaquitenango.zip</t>
  </si>
  <si>
    <t>http://pwidgis03.salud.gob.mx:8080/Sismos/9-CS San Carlos-Yautepec.zip</t>
  </si>
  <si>
    <t>http://pwidgis03.salud.gob.mx:8080/Sismos/2- CS SAN PEDRO NEXAPA.zip</t>
  </si>
  <si>
    <t>http://pwidgis03.salud.gob.mx:8080/Sismos/3-SAN JUAN ATZINGO.zip</t>
  </si>
  <si>
    <t>http://pwidgis03.salud.gob.mx:8080/Sismos/4-SAN SIMON EL ALTO.zip</t>
  </si>
  <si>
    <t>http://pwidgis03.salud.gob.mx:8080/Sismos/5- C.S. Ocuilan.zip</t>
  </si>
  <si>
    <t>http://pwidgis03.salud.gob.mx:8080/Sismos/6-AHUATENCO.zip</t>
  </si>
  <si>
    <t>http://pwidgis03.salud.gob.mx:8080/Sismos/7-CEAPS Joquicingo.zip</t>
  </si>
  <si>
    <t>http://pwidgis03.salud.gob.mx:8080/Sismos/16-HM MALINALCO.zip</t>
  </si>
  <si>
    <t>Grave afectación en el anexo del área materna, daños en pisos, daños en aplanados y pintura, grietas en juntas constructivas, daños en plafones.</t>
  </si>
  <si>
    <t>Dirección General de Desarrollo de la Infraestructura Física</t>
  </si>
  <si>
    <t>Al realizar la visita a la unidad médica ya había sido demolida, por que presentaba daño en el 80% de su estructura. Equipo médico, electromecánico y mobiliario.</t>
  </si>
  <si>
    <t>Área de hospitalización, pediatría y encamados. Afectación en aplanados y pintura en general.</t>
  </si>
  <si>
    <t>Caída de barda perimetral. Daños en cimentación del área de diálisis y cocina</t>
  </si>
  <si>
    <t>Muros dañados por falla estructurales. Pisos de concreto fisurados. Daños en fachada y barda perimetral. Daños en canceleria. Caidas de plafon. Daños en la armadura de techo del área de usos multiples.</t>
  </si>
  <si>
    <t>Afectaciones en muros, presentando fisuras y grietas, afectaciones en aplanados. Pisos dañados, afectaciones en canceleria. Daño en columnas. Desprendimiento de acabados. Afectaciones en acabados antibacterianos en muros. Afectaciones en firmes de concreto. Muros de tablaroca dañados.</t>
  </si>
  <si>
    <t>Gobierno Federal</t>
  </si>
  <si>
    <t>Fisuras en muros, aplanados afectados, daños en pintura, pisos de las banquetas.</t>
  </si>
  <si>
    <t>Afectaciones en muros, aplanados en malas condiciones, afectaciones en losetas, pintura general, pisos dañados.</t>
  </si>
  <si>
    <t>Crucero Namtik Paraje</t>
  </si>
  <si>
    <t>Afectaciones en área de casa de máquinas y servicios (cimentación, muros, elementos estructurales, losa, deslizamiento de terreno)</t>
  </si>
  <si>
    <t>1a. Pte. Entre 3A. Y 4A Sur S/N</t>
  </si>
  <si>
    <t>Desprendimiento de acabados por movimiento de juntas constructivas (Muro, columna y piso). Canceleria dañada, puertas, vidrios y ventanas. Muros desprendidos en su marco rigido, presentando fisuras en todo el perimetro (último piso, 2 y 3). Fachadas.</t>
  </si>
  <si>
    <t>Educación y deportes sin número</t>
  </si>
  <si>
    <t>Aldam sin número, colonia Paraje el Tule</t>
  </si>
  <si>
    <t>http://pwidgis03.salud.gob.mx:8080/Sismos/36-OAX HRAEOaxaca.zip</t>
  </si>
  <si>
    <t>Daños en junta constructiva de muros y columnas, desprendimiento de azulejos en baños de 10 salas. En CEYE y quirófano se observan daños en junta constructiva de muros y columnas</t>
  </si>
  <si>
    <t>Av. San Jerónimo, No. 2625, colonia San Bernabé Ocotepec</t>
  </si>
  <si>
    <t>Centro de Salud Microregional Balunaco</t>
  </si>
  <si>
    <t>Villaflores</t>
  </si>
  <si>
    <t>C.S.T-III Oasis</t>
  </si>
  <si>
    <t>Col. Istmeña (Sección El Zapote)</t>
  </si>
  <si>
    <t>La unidad presenta fisuras en varios puntos siendo la más importante en salda de espera, cristales rotos, fisuras en plafon de yeso, pintura dañada en interior y exterior.</t>
  </si>
  <si>
    <t>La unidad presenta fisuras, cristales rotos, juntas de construcción sin señalar, daños en impermeabilización.</t>
  </si>
  <si>
    <t>San Pedro Ecatzingo</t>
  </si>
  <si>
    <t>El area de apliación con múltiples en muros de orientación norte y de más en muros divisorios, escaleras, pretiles, junta de construcción con 486 m2, repellado, pintura en interior y exterior. Ceramica en laboratorios y baños desprendida, pisos de loseta, cristales rotos.</t>
  </si>
  <si>
    <t>Daño en muros interiores y exteriores. Daño en barda perimetral. Daño en la sala de expulsión.</t>
  </si>
  <si>
    <t>Daño: fisuras en muros interiores, fisuras en muros exteriores.</t>
  </si>
  <si>
    <t>Grieta y fisuras en muros. Daño en junta constructiva. Filtraciones</t>
  </si>
  <si>
    <t>Desprendimiento de aplanado en diversas áreas. Fisuras múltiples en muros. Se presentan juntas frias de adherencia. Muro de fachada principal caído, debido a la caída del muro, portón de acceso descompuesto.</t>
  </si>
  <si>
    <t>Levantamiento físico. Pasillo de urgencia presenta desprendimiento de cerámica por asentamientos mismos que se observan de tiempo.</t>
  </si>
  <si>
    <t>Levantamiento físico. Aula de TAPS presenta fisuras en juntas constructivas en 4 elementos. En área de vestíbulo presenta fisura en junta constructiva.</t>
  </si>
  <si>
    <t>Levantamiento fisico. Se observan fisuras en muros de áreas deestadística. Laboratorio en zonas de 2,5 m x 3,50 m, 4.0m x 3.50 m. Lambrin de azulejo tronado por fisura en laboratorio 66 m2. Fisura en esquina con elementos estructurales en un área de 4 metros. Desprendimiento de aplanado en junta de colindancia de fachada en 6ml y en fachada posterior. Fisura en 4ml.</t>
  </si>
  <si>
    <t>Levantamiento físico,solo presenta un muro con fisura en vestíbulo de 1.50 x 3.00 m y en área secretarial. Murete en su junta constructiva desprendimiento.</t>
  </si>
  <si>
    <t>Levantamiento fisico, se observan asentamientos en barda de colindancia con 7 tableros de 2.25 m x 3.5 m. Agretamiento en piso de concreto de estacionamiento en 8 piedras de 2 x 2.5 m zoclo de terrazo desprendido y piso en una sección de 1.30 m x 1 m en área de farmacia fisuras en faldones de consultorios 4, 6 y 7</t>
  </si>
  <si>
    <t>Levantamiento físico. Se observa fisura en muro cabecero  con losa en área de almacen. Muretes de barda de tinacos fracturado en su lecho superior. Fisura en muro de odontología en muro de 3.5m X 3.0 m barda en una altura de 3.0 M en zona de patio trasero.</t>
  </si>
  <si>
    <t>Levantamiento físico en almacén general. Separación de junta constructiva derivada de una ampliación en área de archivo. Presenta fisura por junta constructiva.</t>
  </si>
  <si>
    <t>Levantamiento físico presenta fractura en muro de barda en una altura de 3m en zona de patio trasero. Presenta fisura en muro de baño de personal de mujeres afectando lambrin de azulejo y aplanado presenta desprendimiento de lambrin en fachada de aula de TAPS así como fisura en aplanado con elementos estructurales de fechada principal.</t>
  </si>
  <si>
    <t>Levantamiendo físico presenta en barda agrietamiento en un área de tres metros de altura por dos metros. En área de vestíbulo presenta fisura en junta constructiva</t>
  </si>
  <si>
    <t>Colapso de piso, intalación hidráulica y sanitaria en baños; así como en la conexión al drenaje, fisuras múltiples en losa de azotea, así como daño en impermeabilizante, fisuras en muros, fisuras en domos, desprendimiento de piso cerámico en residencia médica, asentamiento en puerta de acceso. Desprendimiento de lavabos.</t>
  </si>
  <si>
    <t>Fisuras múltiples en losa de azotea, así como daño en impermeabilizante. Fisuras en muros. Desprendimiento de aplanados en muros. Colapso de muebles de baño en sanitarios de pacientes. Desprendimiento de lambrin en baños. Fractura en tuberia de agua potable.</t>
  </si>
  <si>
    <t>Colapso de taludes y cerca perimetral colindante con el canal de agua. Fisutas múltiples en losa de azotea, así como daños en impermeabilizante. Fisuras en muros. Grietas en banqueta perimetral y firme en área de cultura de salud. Asentamiento de asta bandera de concreto. Asentamiento en puertas de sanitarios. Asentamiento de canceleria de aluminio en acceso principal. Desprendimiento de plafón de tablarroca.</t>
  </si>
  <si>
    <t>Esta unidad manifiesta múltiples fisuras por aplanados, fisuras en pared exterior del quirófano por instalación del vitroblock, fisuras en barda por emilio carranza, ceramica desprendida en nutrición y baños. Junta vinilica en pasillo área blanca, colocación de zoclo alto.</t>
  </si>
  <si>
    <t>Fisuras múltiples con desprendimiento de aplanado en pretil perimetral. Fisuras sin desprendimiento de aplanado en área exterior. Fisuras en RPBI. Presentación de junta fria en ampliación. Fisuras con desprendimiento de acabados en sala de recuperación. Fisuras múltiples en central de enfermeras. Fisuras en firmes de concreto. Colganteo de plafón en área de encamados.</t>
  </si>
  <si>
    <t>Agrietamiento en aplanados de muros sobre fachada principal. Fisuras en aplanados de muros en muros exteriores laterales. sin presentar desprendimiento. Ruptura de brocal y tapa de registro eléctrico.</t>
  </si>
  <si>
    <t>Losa de azotea fisurada en área de lavado con afectaciones en impermeabilizante. Fisuras con desprendimiento de aplanados en fachada principal y fachada posterior. Asentamiento en canceleria de aluminio en puerta de acceso. Desprendimiento de plafón en residencia médica, área de lavado y en sanitario público de mujeres. Asentamiento de muro de vitroblock, fisurando diversas piezas.</t>
  </si>
  <si>
    <t>Daño en barda perimetral. Daño en marquesina de acceso principal (actualmente apuntalado). Múltiples fisuras en fachada principal.</t>
  </si>
  <si>
    <t>Grietas y fisuras en muros, daño en junta constructiva, posible daño en línea de detraje de sanitarios, filtraciones.</t>
  </si>
  <si>
    <t>Daño: Grietas en muros fisura en muros filtración por junta constructiva</t>
  </si>
  <si>
    <t>Fisura en muros, filtraciones por junta constructiva.</t>
  </si>
  <si>
    <t>Daño en piso de terraza. Daño en Impermeabilización. Fisuras en muros.</t>
  </si>
  <si>
    <t>Daño: Fisuras en pretiles. Fisuras en muro de fachada.</t>
  </si>
  <si>
    <t>Desprendimiento de acabado en fachada (piedra). Fisura longitudinal en aplanado de fachada principal. Fisutas en muros de casa de máquinas. Fisutas en área de compresores. Se presentan juntas de adherencia en ampliaciones.</t>
  </si>
  <si>
    <t>Daño: Grietas y Fisuras en Muros</t>
  </si>
  <si>
    <t>Fisura en junta constructiva, filtraciones en muros</t>
  </si>
  <si>
    <t>Daño en barda perimetral</t>
  </si>
  <si>
    <t>Daño: este CAD opera en instalaciones de lo que fue el Hospital General de Amecameca, Adaptado en una sección de 701.54 m2. Todas las columnas se encuentran agrietadas y algunas losas que fueron cubiertas sin tomar en cuenta los apoyos. De pretiles del exterior. Cristales rotos en caseta contraincendio, la escalera frente a elevadores con fisuras irreparables.</t>
  </si>
  <si>
    <t>Daño: Unidad que su estructura no tiene en apariencia daños se encuentra muy fisurados en muros, columna, ceramicas. La unidad fue cerrada por protección civil municipal.</t>
  </si>
  <si>
    <t>http://pwidgis03.salud.gob.mx:8080/Sismos/1- FOTOS HG TUXTEPE.zip</t>
  </si>
  <si>
    <t>Fisuras en muros, desprendimientos (de aplanados, de zoclos, de recubrimientos de cerámica en sanitarios, de falso plafón), fisuras en columnas, buñas dañadas, vidrios rotos.</t>
  </si>
  <si>
    <t>http://pwidgis03.salud.gob.mx:8080/Sismos/2- FOTOS CAMELIA ROJA.zip</t>
  </si>
  <si>
    <t>Fisuras en muros  en área de sala de expulsión, dirección y odontología. En área de farmacia, sala de espera hay desprendimiento de aplanado y pintura, asi como en área de comedor y vestíbulos hay fisuras de muros. Desprendimiento de aplanado en muros y losa como pintura. En el exterior las banquetas se fracturaron, fisura de muro perimetral.</t>
  </si>
  <si>
    <t>http://pwidgis03.salud.gob.mx:8080/Sismos/3- FOTOS EL CEDRAL.zip</t>
  </si>
  <si>
    <t>http://pwidgis03.salud.gob.mx:8080/Sismos/4- FOTOS TAPANATEPEC.zip</t>
  </si>
  <si>
    <t>Fisuras en muros, desprendimiento de aplanado y pintura, vidrios rotos.</t>
  </si>
  <si>
    <t>http://pwidgis03.salud.gob.mx:8080/Sismos/6- FOTOS PAPALOAPAM.zip</t>
  </si>
  <si>
    <t>APIN-Sustitución</t>
  </si>
  <si>
    <t>Sufre afectacion en gran parte de su estructura mayores; fisuras y cuarteaduras, se reenvían pacientes al centro de atención hospitalaria  de matias romero imss prospera y salina cruz. Secretaría de Salud solo financia limpieza general, de materiales, retiro de escombros, renta de planta eléctrica, de sanitarios móviles, fumugación, saneamiento básico. Renta de carpas y mobiliario provisional. Renta de equipos médicos y de servicios.</t>
  </si>
  <si>
    <t>http://pwidgis03.salud.gob.mx:8080/Sismos/7-HG Iixtepec.zip</t>
  </si>
  <si>
    <t>APIN-Rehabilitación</t>
  </si>
  <si>
    <t>http://pwidgis03.salud.gob.mx:8080/Sismos/5-SANTA MARIA HUAMELULA.zip</t>
  </si>
  <si>
    <t>http://pwidgis03.salud.gob.mx:8080/Sismos/6- CS El zopilote.zip</t>
  </si>
  <si>
    <t>http://pwidgis03.salud.gob.mx:8080/Sismos/8-CS Santa Maria Colotepec.zip</t>
  </si>
  <si>
    <t>La unidad presenta fracturas en muros, aplanados y pisos ceramicos. Daños en vanos de ventanas y puertas. Desprendimiento de azulejos en baños.</t>
  </si>
  <si>
    <t>http://pwidgis03.salud.gob.mx:8080/Sismos/9- C. S. SECCION 5 JUCHITAN.zip</t>
  </si>
  <si>
    <t>Fractura de loseta en muros de sala de expulsión, fisuras en muros de consultorios y de odontología, fisuras en la fachada principal. Cristales rotos.</t>
  </si>
  <si>
    <t>http://pwidgis03.salud.gob.mx:8080/Sismos/10. - CIUDAD IXTEPEC CHEGUIGO ZAPATA - CSR DE 2 NB.zip</t>
  </si>
  <si>
    <t>Daños en muros, aplanados, pintura, recubrimientos en baños</t>
  </si>
  <si>
    <t>http://pwidgis03.salud.gob.mx:8080/Sismos/11. - EL ESPINAL - CESR DE 2 NB.zip</t>
  </si>
  <si>
    <t>Daños en muros y losa de unión con la ampliación de la unidad. Fisuras en muros y desprendimiento de loseta en pisos y muros de baños. Vidrios rotos y canceleria. Fractura en bardas y caída de portón.</t>
  </si>
  <si>
    <t>http://pwidgis03.salud.gob.mx:8080/Sismos/12. - ASUNCION IXTALTEPEC - CSR 2 NB.zip</t>
  </si>
  <si>
    <t>Fisuras menores y mayores en uniones de muros de carga con cadenas de cerramiento. Marcos de puertas y ventanas. Grieta diagonal en muro de labor de parto, desprendimiento de losetas y azulejos, desprendimiento de luminarias, por variación de voltaje se quemaron tarjetas de equipos de aire acondicionado. Sistema eléctrico deficiente con circuitos inservibles.</t>
  </si>
  <si>
    <t>http://pwidgis03.salud.gob.mx:8080/Sismos/13.- SAN BLAS ATEMPA - CSR 3 NB.zip</t>
  </si>
  <si>
    <t>Fisuras en muros, desprendimiento de azulejos en muros. Mueblas sanitarios dañados, puertas, fosa séptica colapsada lo que ocasionó la contaminación de la cisterna; instalación eléctricadañada así como lámparas. Columna del pórtico dañadas; desprendimiento de concreto y exposición de acero en los altillos del cercado perimetral. Asentamiento en andadores perimetrales, pintura exterior e interior.</t>
  </si>
  <si>
    <t>San Mateo del Mar</t>
  </si>
  <si>
    <t>http://pwidgis03.salud.gob.mx:8080/Sismos/14 SAN MATEO DEL MAR - CSR 2 NB.zip</t>
  </si>
  <si>
    <t>Unidad dañada en muros de carga con fisuras en diagonal de 45 grados y desplomados. Elementos de cimentación y elementos estructurales dañados. Existe desplazamiento del terreno en la parte lateral de la unidad médica.</t>
  </si>
  <si>
    <t>http://pwidgis03.salud.gob.mx:8080/Sismos/15.- SANTA MARIA OZOLOTEPEC - CSR 1 NB.zip</t>
  </si>
  <si>
    <t>Fisuras y grietas en muros divisorios de diversas áreas; grietas en muros de baño lo que provoco el desprendimiento del azulejo. Separación de muro con losa en sala de expulsión; sistema eléctrico deteriorado por variación de voltaje y faltas de suministro; equipos de aire acondicionado dañados; puertas de aluminio descuadradas, puerta de acceso dañada, desprendimiento de concreto en columna y trabe de sala de espera.</t>
  </si>
  <si>
    <t>Fisuras en diferentes áreas que integran la unidad médica; desprendimiento de azulejos en sanitarios; ruptura de cristales en aula de enseñanza, colapsado de ceja perimetral, de la residencia médica, minisplit y sistema eléctrico dañado derivado de la variación de voltaje.</t>
  </si>
  <si>
    <t>http://pwidgis03.salud.gob.mx:8080/Sismos/17- SANTA CRUZ BAMBA Y GARRAPATERO TEHUANTEPEC - CSR 1 NB.zip</t>
  </si>
  <si>
    <t>Muro de acometida desprendida del muro que sostiene la reja de acceso del centro de salud; En el interiro de la unidad presenta daños en buñas las cuales están ubicadas en las siguientes áreas: sala de espera, farmacia, consultorio uno y dos, vacunación, hidratación oral, odontología, baño, bodega, residencia médica, sala de expulsión, encamados, cocina, baños. Desprendimiento de azulejos, presenta fallas en la instalación eléctrica en climas.</t>
  </si>
  <si>
    <t>http://pwidgis03.salud.gob.mx:8080/Sismos/18.-CHAHUITES - CSR 2 NB.zip</t>
  </si>
  <si>
    <t>Fisuras y grietas en diferentes áreas, desprendimiento de azulejos en muros de sanitarios, ruptura de cristales, descuadre de la canceleria a base de herreria en el perímetro del patio interior, sanitario colapsado, desprendimiento de muebles de baño, de luminarias, agrietamiento en muro divisorio del patio de servicio así como el murete del cercado perimetral.</t>
  </si>
  <si>
    <t>http://pwidgis03.salud.gob.mx:8080/Sismos/19- SANTIAGO ASTATA - CSR 1 NB.zip</t>
  </si>
  <si>
    <t>Unidad dañada en muros de carga con fisuras en diagonal de 45 grados, otros cvon fracturas desplomados, así como elementos de cimentación y elementos estructurales dañados.</t>
  </si>
  <si>
    <t>http://pwidgis03.salud.gob.mx:8080/Sismos/20. - CD. IXTEPEC - CSU 4 NB.zip</t>
  </si>
  <si>
    <t>Se presenta daño por fisuras en muros divisorios y la separación de los mismos de la estructura mediante las buñas horizontales y verticales. En el área de gobierno se dañaron los plafones reticulares y e minisplit; hay desprendimiento en las losetas de los muros de los baños, colapsamiento del techumbre de la sala de pláticas.</t>
  </si>
  <si>
    <t>http://pwidgis03.salud.gob.mx:8080/Sismos/21. - MATIAS ROMERO - CSU DE 7 NB.zip</t>
  </si>
  <si>
    <t>Fisuras menores y mayores en muros, desprendimiento de azulejo, canceleria descuadrada, muebles de baño dañados, asentamiento de banqueta en la puerta de acceso, columnas del pórtico de acceso dañadas en al desplante.</t>
  </si>
  <si>
    <t>http://pwidgis03.salud.gob.mx:8080/Sismos/22 COL. JUAREZ SAN MATEO DEL MAR - CSR 1 NB.zip</t>
  </si>
  <si>
    <t>Exterior: Caída de mufa la cual ha ocasionado que la instalación eléctrica en todo el centro de salud sea deficiente y no funcionen. Interior: presenta fisuras en muros, azulejos de los baños, aires acondicionados de pedestal, presenta daños fuertes por cortos aunados por el sismo. Filtraciones en losa de azotea en áreas, instalación hidráulica y sanitaria en mal estado, presenta fugas.</t>
  </si>
  <si>
    <t>http://pwidgis03.salud.gob.mx:8080/Sismos/23. - SAN FRANCISCO DEL MAR - CSR 1 NB.zip</t>
  </si>
  <si>
    <t>Desprendimiento de concreto a nivel de desplante en dos elementos verticales, daños en sanitarios, puerta de acceso dañada, daños en ventanas, instalaciones eléctricas; equipo de aire acondicionado dañados.</t>
  </si>
  <si>
    <t>http://pwidgis03.salud.gob.mx:8080/Sismos/24- BOCA DEL RIO SALINA CRUZ - CSR 1 NB.zip</t>
  </si>
  <si>
    <t>Fisuras en muros de diferentes áreas, fisura en losa del área de pasillo y patio central, desprendimiento de aplanado en muros.</t>
  </si>
  <si>
    <t>http://pwidgis03.salud.gob.mx:8080/Sismos/25- JALTEPEC DE CANDAYOC-S. COTZOCON - CSR 3 NB.zip</t>
  </si>
  <si>
    <t>Exterior: daño de bardeado perimetral y banqueta, acceso de la ambulancia; Interior: presenta daños en castillos, muros, instalación eléctrica, minisplit; presenta levantamiento de loseta.</t>
  </si>
  <si>
    <t>http://pwidgis03.salud.gob.mx:8080/Sismos/26. - CHICAPA DE CASTRO - CSR 1 NB.zip</t>
  </si>
  <si>
    <t>Fisuras en muros, fracturas en piso, desprendimiento de aplanado, desprendimiento de plafón.</t>
  </si>
  <si>
    <t>http://pwidgis03.salud.gob.mx:8080/Sismos/27- CONSTITUCION MEXICANA - CSR 3 NB.zip</t>
  </si>
  <si>
    <t>Presenta daños en anexo a la unidad médica, el cual se utilizaba como aula de pláticas o sala de espera, la cual se colapso totalmente, presentando daños estructurales en el 100% de su estructura (la medida del aula dañada es de 8 por 10 metros)</t>
  </si>
  <si>
    <t>http://pwidgis03.salud.gob.mx:8080/Sismos/28-SANTA MARIA XADANI - CSR 1 NB.zip</t>
  </si>
  <si>
    <t>Fisuras en muros, desprendimiento de aplanados en losa y muros. Daños en puertas y ventanas, vidrios rotos.</t>
  </si>
  <si>
    <t>http://pwidgis03.salud.gob.mx:8080/Sismos/29. - PALOMARES - CSR 3 NB.zip</t>
  </si>
  <si>
    <t>Fisuras en muros y losa, desprendimiento de aplanados, azulejos en baños y sala de expulsión; ruptura de banqueta en fachada principal y laterales.</t>
  </si>
  <si>
    <t>Caída de castillos que sostienen la puerta tipo reja de acceso de ambulancia y peatonal. Barda perimetral de malla ciclón en mal estado. Junta constructiva de central de enfermeria y farmacia presentan separación y en consecuencia filtraciones, fisuras en muros, fallas en la instalación eléctrica y sanitaria.</t>
  </si>
  <si>
    <t>http://pwidgis03.salud.gob.mx:8080/Sismos/31. - HEROICA CISUDAD DE JUCHITAN DE ZARAGOZA  COLONIA COLOSIO - CSR 1 NB.zip</t>
  </si>
  <si>
    <t>Buñas dañadas con desprendimineto de aplanados, pretiles dañados, grietas en muros de fachadas principales, pretiles y faldones. Banquetas perimetrales agrietadas y rejillas tipo Irving torcidas y dañadas; fisuras en muros de fachadas, desprendimiento de recubrimientos y acabados; registros de red sanitaria colapsados, planta de tratamiento de aguas residuales dañada, equipos de aire acondicionado dañados, canceleria de aluminio y vidrios rotos.</t>
  </si>
  <si>
    <t>http://pwidgis03.salud.gob.mx:8080/Sismos/33- MARIA LOMBARDO DE CASO - HOSP. GENERAL.zip</t>
  </si>
  <si>
    <t>Fisuras menores y grietas en muros interiores y exteriores en todas las áreas; fisuras y grietas en marcos de ventanas y puertas; desprendimiento de losetas en pisos y recubrimientos de azulejo en muros de sanitarios. Desprendimiento de banqueta perimetral con fisuras, marcos de puertas descuadrados, instalación eléctrica e hidráulica y sanitaria en malas condiciones, pintura e impermeabilización en mal estado.</t>
  </si>
  <si>
    <t>http://pwidgis03.salud.gob.mx:8080/Sismos/34- santodomingo.zip</t>
  </si>
  <si>
    <t>La unidad médica presenta daños en un 80% de la estructura, por lo que no está en operación. Muros y columnas con grietas y desplazamientos; muro de colindancia colapsado.</t>
  </si>
  <si>
    <t>http://pwidgis03.salud.gob.mx:8080/Sismos/35. - SALINA CRUZ URBANO 1 - CSU 12 NB.zip</t>
  </si>
  <si>
    <t xml:space="preserve">Dirección General de Desarrollo de la Infraestructura Física </t>
  </si>
  <si>
    <t>Se tienen fisuras en acabados en el junteo de tabiques y trabes a base  de yeso y en aplanados de pastas en muros de tabique, muros falsos de tablaroca y durock en edificio nuevo.</t>
  </si>
  <si>
    <t>Inclinación del inmueble de 14.80 cm aproximadamente y 86 cm por asentamiento, diferencial que pone en riesgo la estabilidad del centro de salud.</t>
  </si>
  <si>
    <t>Daños en estructura cadenas agrietamiento de muros y acabados.</t>
  </si>
  <si>
    <t>Agrietamiento en juntas constructivas, asentamiento en zona de acceso, laboratorio, patología y estacionamiento.</t>
  </si>
  <si>
    <t>Fisuras en acabados, base de yeso, aplanados en muros de tabique, muros falsos de tablaroca, durock y falso plafón.</t>
  </si>
  <si>
    <t>Inclinación del edifico con un hundimiento de 35 cm aproximado, en colindancia norte que pone en riesgo la estabilidad del inmueble.</t>
  </si>
  <si>
    <t>Se presentaron en el estacionamiento fisuras y fracturas en los apoyos de los elementos estructurales de las vigas doble T, reduciendo la capacidad portante original para resistir cargas, así como pérdida de verticalidad; la estructura se encuentra dañada e insegura.</t>
  </si>
  <si>
    <t>Los muros divisorios entre al área de máquinas eléctricas y máquinas hidráulicas sufrió desplazamientos considerables que pueden provocar su caída sobre las máquinas.</t>
  </si>
  <si>
    <t>Presenta fisuras en aplanados, escaleras, plafones, pisos y juntas de construcción. En los cuerpos de la escalera se advierte una inclinación de la estructura; existen también fisuras en aulas o área de enseñanza; se presenta desplazamiento en juntas constructivas y fracturas de muro. Existen problemas de asentamiento y exposición de varillas en los muros cabeceros.</t>
  </si>
  <si>
    <t>Juntas constructivas separadas, canceles de aluminio desajustados; tapajuntas desalineados en muros y plafones, pisos de ceramica fracturados, cristales de tridilosa caídos, plafones reticulares caídos en los edificios de consulta externa 1 y 2, auditorio, enseñanza, servicios de gobierno y hospitalización; puerstas de cristal templado tronadas en los edificios de hospitalización, servicios y gobierno; piso y guarniciones de concreto fracturados. Muretes perimetrales de concreto deslavado fracturados. Tubería hidráulica fracturada en zona de consulta externa 1.</t>
  </si>
  <si>
    <t>Chiapas</t>
  </si>
  <si>
    <t>Ciudad de México</t>
  </si>
  <si>
    <t>Guerrero</t>
  </si>
  <si>
    <t>México</t>
  </si>
  <si>
    <t>Morelos</t>
  </si>
  <si>
    <t>Oaxaca</t>
  </si>
  <si>
    <t>Huixtla</t>
  </si>
  <si>
    <t>Tonalá</t>
  </si>
  <si>
    <t>Paredón</t>
  </si>
  <si>
    <t>Tuxtla Gutiérrez</t>
  </si>
  <si>
    <t>Chalchihuitán</t>
  </si>
  <si>
    <t>Iztapalapa</t>
  </si>
  <si>
    <t>Álvaro Obregón</t>
  </si>
  <si>
    <t>Tláhuac</t>
  </si>
  <si>
    <t>Tlalpan</t>
  </si>
  <si>
    <t>Venustiano Carranza</t>
  </si>
  <si>
    <t>Gustavo A. Madero</t>
  </si>
  <si>
    <t>Cuauhtémoc</t>
  </si>
  <si>
    <t>Miguel Hidalgo</t>
  </si>
  <si>
    <t>Alcozauca de Guerrero</t>
  </si>
  <si>
    <t>Xochapa</t>
  </si>
  <si>
    <t>Atenango del Río</t>
  </si>
  <si>
    <t>Apanguito</t>
  </si>
  <si>
    <t>Buenavista de Cuéllar</t>
  </si>
  <si>
    <t>Palmillas</t>
  </si>
  <si>
    <t>Cualác</t>
  </si>
  <si>
    <t>San Martín Jolalpan</t>
  </si>
  <si>
    <t>Huamuxtitlán</t>
  </si>
  <si>
    <t>San Pedro Aytec</t>
  </si>
  <si>
    <t>Tepetlapa</t>
  </si>
  <si>
    <t>Tlalquetzala</t>
  </si>
  <si>
    <t>Huitzuco de los Figueroa</t>
  </si>
  <si>
    <t>Chaucingo</t>
  </si>
  <si>
    <t>Iguala de la Independencia</t>
  </si>
  <si>
    <t>Zacacoyuca</t>
  </si>
  <si>
    <t>Olinalá</t>
  </si>
  <si>
    <t>Zumpango</t>
  </si>
  <si>
    <t>Taxco de Alarcón</t>
  </si>
  <si>
    <t>Tepecoacuilco de Trujano</t>
  </si>
  <si>
    <t>Sabana Grande</t>
  </si>
  <si>
    <t>Tetipac</t>
  </si>
  <si>
    <t>Tlalixtaquilla de Maldonado</t>
  </si>
  <si>
    <t>Tlalixtaquilla</t>
  </si>
  <si>
    <t>Tlapa de Comonfort</t>
  </si>
  <si>
    <t>Xochihuehuetlán</t>
  </si>
  <si>
    <t>Amecameca</t>
  </si>
  <si>
    <t>Atlautla</t>
  </si>
  <si>
    <t>Atlautla de Victoria</t>
  </si>
  <si>
    <t>Ecatzingo</t>
  </si>
  <si>
    <t>Ecatzingo de Hidalgo</t>
  </si>
  <si>
    <t>Joquicingo</t>
  </si>
  <si>
    <t>Joquicingo de León Guzmán</t>
  </si>
  <si>
    <t>San Miguel de Ocampo</t>
  </si>
  <si>
    <t>Malinalco</t>
  </si>
  <si>
    <t>San Andrés Nicolás Bravo</t>
  </si>
  <si>
    <t>San Simón El Alto</t>
  </si>
  <si>
    <t>Nezahualcóyotl</t>
  </si>
  <si>
    <t>Ciudad Nezahualcóyotl</t>
  </si>
  <si>
    <t>Ocuilan</t>
  </si>
  <si>
    <t>Tepetlixpa</t>
  </si>
  <si>
    <t>Tianguistenco</t>
  </si>
  <si>
    <t>Santiago Tianguistenco de Galeana</t>
  </si>
  <si>
    <t>San Nicolás Coatepec de Las Bateas</t>
  </si>
  <si>
    <t>Santiago Tilapa</t>
  </si>
  <si>
    <t>Villa Guerrero</t>
  </si>
  <si>
    <t>Zumpahuacán</t>
  </si>
  <si>
    <t>Techuchulco de Allende</t>
  </si>
  <si>
    <t>Colonia Guadalupe Victoria</t>
  </si>
  <si>
    <t>San Pedro Guadalupe (Despoblado)</t>
  </si>
  <si>
    <t>Tenancingo</t>
  </si>
  <si>
    <t>El Carmen (El Desierto del Carmen)</t>
  </si>
  <si>
    <t>San Francisco Zentlalpan</t>
  </si>
  <si>
    <t>Cuernavaca</t>
  </si>
  <si>
    <t>Jojutla</t>
  </si>
  <si>
    <t>Tlaquiltenango</t>
  </si>
  <si>
    <t>Jiutepec</t>
  </si>
  <si>
    <t>Yautepec</t>
  </si>
  <si>
    <t>Los Arcos</t>
  </si>
  <si>
    <t>Puente de Ixtla</t>
  </si>
  <si>
    <t>Ocuituco</t>
  </si>
  <si>
    <t>Temixco</t>
  </si>
  <si>
    <t>El Espinal</t>
  </si>
  <si>
    <t>Heroica Ciudad de Huajuapan de León</t>
  </si>
  <si>
    <t>Heroica Ciudad de Juchitán de Zaragoza</t>
  </si>
  <si>
    <t>Matías Romero Avendaño</t>
  </si>
  <si>
    <t>Palomares</t>
  </si>
  <si>
    <t>Santiago Niltepec</t>
  </si>
  <si>
    <t>El Zopilote (Teotepec)</t>
  </si>
  <si>
    <t>Oaxaca de Juárez</t>
  </si>
  <si>
    <t>Salina Cruz</t>
  </si>
  <si>
    <t>Boca del Río</t>
  </si>
  <si>
    <t>San Francisco del Mar</t>
  </si>
  <si>
    <t>San Francisco Viejo</t>
  </si>
  <si>
    <t>San Juan Bautista Tuxtepec</t>
  </si>
  <si>
    <t>El Cedral</t>
  </si>
  <si>
    <t>Papaloapan</t>
  </si>
  <si>
    <t>San Juan Cotzocón</t>
  </si>
  <si>
    <t>Jaltepec de Candoyoc</t>
  </si>
  <si>
    <t>María Lombardo de Caso</t>
  </si>
  <si>
    <t>San Juan Mazatlán</t>
  </si>
  <si>
    <t>Santa María</t>
  </si>
  <si>
    <t>San Pedro Pochutla</t>
  </si>
  <si>
    <t>San Pedro Tapanatepec</t>
  </si>
  <si>
    <t>Santiago Tamazola</t>
  </si>
  <si>
    <t>Santa Cruz Bamba y Garrapatero</t>
  </si>
  <si>
    <t>Santa Gertrudis Miramar</t>
  </si>
  <si>
    <t>San Juan Guichicovi</t>
  </si>
  <si>
    <t>Chahuites</t>
  </si>
  <si>
    <t>Camelia Roja</t>
  </si>
  <si>
    <t>Colonia Istmeña (Sección El Zapote)</t>
  </si>
  <si>
    <t>San Bartolo Coyotepec</t>
  </si>
  <si>
    <t>La Magdalena Contreras</t>
  </si>
  <si>
    <t>Vicente Guerrero 1502, 4ta esquina Rufino Tamayo</t>
  </si>
  <si>
    <t>En construcción</t>
  </si>
  <si>
    <t xml:space="preserve">Quimioterapia: plafones de techos caídos, filtraciones de agua por fisuras en juntas constructivas de losas, desprendimiento de ducteria de aire acondicionado, desprendimiento de gabinetes de luminarias. medicina nuclear: desprendimiento de plafones, filtraciones de aguas, fisuras en cuarto de sustancias radioactivas, fisuras en cuarto de gammacámara. uimioterapia
ambulatoria: muros dañados
por juntas constructivas,
fisuras en pared colindante
al área de gammacámara de
medicina nuclear. consulta
externa segundo nivel:
desacoplamiento de tuberías
de bajantes de aguas
pluviales de 4 y 6, plafones
de techos caídos, muros
dañados por juntas
constructivas, filtraciones
de agua por losas
agrietadas. 1ucin: muros
dañados por juntas
constructivas, fugas en
tomas murales de gases
medicinales, pisos dañados,
desprendimiento de ducteria. de aire acondicionado, daños
en tensores de plafones
fijados a losa. utin: muros
dañados por juntas
constructivas, fugas en
tomas murales de gases
medicinales, pisos dañados,
desprendimiento de ducteria
de aire acondicionado, daños
en tensores de plafones
fijados a losa. utip: muros
dañados por juntas
constructivas, fugas en
tomas murales de gases
medicinales, pisos dañados,
desprendimiento de ducteria
de aire acondicionado, daños
en tensores de plafones
fijados a losa. quirofanos:
fugas de agua del sistema
hidroneumático por ruptura
de tuberías de cobre,
desacoplamiento de tuberías
de bajantes de aguas
pluviales de 4, plafones de
techos caídos, muros
dañados por juntas
constructivas, filtraciones
de agua por fisuras en
juntas constructivas de
losas, losetas dañadas,
pisos conductivos dañados
etc.
</t>
  </si>
  <si>
    <t>Daños en estructura, nodos de columnas y trabes</t>
  </si>
  <si>
    <t>Desprendimiento y fisuras en acabados de diferentes áreas de la unidad hospitalaria. Flexión de losas de entrepisos, agrietamiento de muros y acabados.</t>
  </si>
  <si>
    <t>Daños en estructura, columnas, cadenas, muros de carga y acabados</t>
  </si>
  <si>
    <t>Asentamientos en estacionamiento de personal, en ingreso principal de urgencias, acceso de urgencias de tococirugía, patio de maniobras, accesos de patología, servicios generales, abastecimiento de almacén, planta de tratamiento de agua, zona de jardín interior entre la edificación y la colindancia de la calle mistral. Pasillo de acceso a banco de sangre</t>
  </si>
  <si>
    <t>Desprendimiento y fisuras en acabados de diferentes áreas de la unidad hospitalaria. Juntas constructivas. Asentamientos de estacionamiento</t>
  </si>
  <si>
    <t>Se efectuaron elementos estructurales, columnas de concreto armado, grietas por torsión, grietas en muros adosados en los dos niveles subsecuentes y en planta baja, teniendo las columnas el mismo fallo en todos los niveles. Se observan fisuras en marcos rigidos, caida de acabados en muros de manposteria y divisorios y plafones.</t>
  </si>
  <si>
    <t>Fisuras en acabados y desprendimiento en material de diferentes áreas de la unidad hospitalaria. Juntas constructivas. Asentamientos de estacionamiento de ambulancias.</t>
  </si>
  <si>
    <t>La unidad presenta grietas en muros, unión de losa con muros. Grietas en piso. Desprendimiento de recubrimiento. En general tiene daño estructural. La unidad requiere ser sustituida.</t>
  </si>
  <si>
    <t>Presenta grietas en muros de carga en forma diagonal, así como grietas en piso debido a asentamientos diferenciales, por lo tanto existe daño en la estructura.</t>
  </si>
  <si>
    <t>La unidad presenta grietas diagonales en muros de carga, tanto interior como exterior, grietas en muros que van de un lado a otro en muros de carga perimetrales. Debido a lo presentado es recomendable llevar a cabo la sustitución.</t>
  </si>
  <si>
    <t>Se presenta fisura en muros, en juntas (columna-trabe-muro), piso abultado por movimiento. Losas agrietadas. Estas fisuras provocaron daño en la estructura por lo que se recomienda la sustitución de la unidad.</t>
  </si>
  <si>
    <t>Presenta agrietamientos en pisos de sala de espera y consultorios. Daño en los marcos de herreria de las puertas, así como fisuras en forma diagonal en los muros de carga, afectando la estructura del edificio.</t>
  </si>
  <si>
    <t>La unidad presenta agrietamientos en muros y losa en sala de espera y consulta externa.</t>
  </si>
  <si>
    <t>Cuarteaduras leves en paredes de medicina preventiva y sala de espera.</t>
  </si>
  <si>
    <t>Manifestación de desprendimientos de aplanados en juntas entre columnas y muros-trabes de las áreas de gobierno (edificio nuevo de un conjunto de 3 edificios). Fisuras diagonales en los muros del área de escaleras del edifico principal al edificio del área de gobierno.</t>
  </si>
  <si>
    <t>Fisuras verticales y diagonales en muros de carga de consultorio. Fisuras verticales en muro de consultorio, asi como grietas en losa en medicina preventiva. Desprendimiento de azulejo en muros de baño. Es necesaria la sustitución de la unidad.</t>
  </si>
  <si>
    <t>Fisuras en plafón de farmacia, sala de espera y consultorio. Presenta grietas en muros de carga de consultorio y desprendimiento de azulejo en baño. Se requiere sustituir la unidad.</t>
  </si>
  <si>
    <t>Grietas diagonales en unión de cuerpo de farmacia y cuerpo principal. Fisuras verticales en unión de baño con cuerpo de medicina preventiva y consultorio. Grietas diagonales en muro de carga, posterior en medicina preventiva. Es necesario sustituir la unidad.</t>
  </si>
  <si>
    <t>Presenta grietas en muros de carga de la fachada causados por sismo, así como fisuras en muros de carga en el interior. Separación entre losa y cadena cerramiento. La unidad requiere ser sustituida.</t>
  </si>
  <si>
    <t>La unidad presenta fisuras en muros, principalmente en juntas entre columnas y muros, y muros de fachada de acceso principal. Elemento estructural agrietado (necesario reforzar). Desprendimiento de loseta en piso de sala de espera.</t>
  </si>
  <si>
    <t>La unidad presenta fisuras en muros de carga. Desprendimiento de azulejo en muros de sala de expulsión, desprendimiento de aplanados en plafones, agrietamiento en muros de consultorio. La unidad requiere ser sustitución.</t>
  </si>
  <si>
    <t>Fisuras en losa del área de consultorio, desprendimiento de emplastecido en ceja de losa, fractura de losa fosa séptica, fisuras diagonales en muros.</t>
  </si>
  <si>
    <t>Servicios Estatales de Salud</t>
  </si>
  <si>
    <t>Presenta fisuras en las uniones de muros divisorios con el elemento estructural, así como levantamiento de losetas en primer nivel de edificio.</t>
  </si>
  <si>
    <t>Presenta fisuras en juntas, muro-columna-trabe, asentamiento en el inmueble debido a la ubicación enq ue fue construido y grieta en el piso de sótano.</t>
  </si>
  <si>
    <t>La unidad presenta fisuras leves en intersección de muros y en sus uniones con las columnas. Desprendimiento de azulejos en baños y losetas.</t>
  </si>
  <si>
    <t>Fisuras leves en paredes de sala de espera y consultorio.</t>
  </si>
  <si>
    <t>Presenta daños en los acabados de fachadas con desprendimiento del recubrimiento; presenta daños en aplanados, tanto en zona de hospitalización., urgencias, quirófanos, terapia intensiva, tomografía, cubo de la escalera, área de gobierno, enseñanza, consulta externa, cubo de elevadores, módulo mater, tococirugía, así comoen las áreas de circulación y salas de espera, presentando daños en plafones, recubrimientos en pisos y muros. Daños en juntas de muro-columna, muro-losa y juentas constructivas, las instalaciones hidrosanitarias en el interior como en el exterior.</t>
  </si>
  <si>
    <t>La unidad presenta fisuras en muros de carga, fisuras muro-losa, fisuras en vértice de ventanas y puertas. La edad del inmueble es aproximadamente de 35 años y su estructura es a base de muros de carga</t>
  </si>
  <si>
    <t>La unidad presenta daños en los acabados de fachadas con desprendimiento del recubrimiento prefabricado de su base de fijación; presenta daños en aplanados, tanto interior como exterior, así como en las áreas interiores presenta daños también en falsos plafones</t>
  </si>
  <si>
    <t>La unidad presenta daño consistente en colapso de muros y estructura en las áreas de consultorios, enfermería, baños, observación y citología.</t>
  </si>
  <si>
    <t>Fisuras en muros interiores por ambas caras del muro. Columnas agrietadas y dañadas con el acero expuesto. Fisuras en juntas constructivas (muro-columna, muro-trabe, losa-trabe). Fisuras en trabes, fisuras en losas. Daños en elementos estructurales.</t>
  </si>
  <si>
    <t>Desprendimiento acabados en muros de fachadas exteriores, fisuras en muros interiores en ambas caras. Fisuras en juntas constructivas (muro-columna, muro-trabe, columna-trabe). Daños en canceles y vidrios rotos. Muros de mamposteria agrietados, falso plafón de tablaroca descuadrados y colgados y galletas caidas. Daño aire acondicionado.</t>
  </si>
  <si>
    <t>La unidad presenta daño consistente en fractura de muro en zona administrativa; fisuras en juntas constructivas de estructura, así como fisuras en muros de sala de espera, urgencias, consultorios, hospitalización, pasillos, laboratorio. Desprendimiento de loseta ceramica y lambrines en baños. daños en plafones sala de espera y pasillos de circulación.</t>
  </si>
  <si>
    <t>Fisuras de los acabados en quirófano, salas de expulsión, fisuras en los acabados. Desprendimiento de lambrines en los muros interiores; desprendimiento de los acabados en muros interiores y exteriores. Plafones falsos de tablaroca descuadrados; fisuras en juntas constructivas (muro-columna, trabe-columna).</t>
  </si>
  <si>
    <t>Daños en los acabados de fachadas con desprendimiento del recubrimiento; presenta daños en el aplanado, así como en las áreas sala de trabajo de niños, de circulación y salas de espera. Presenta daños también en falso plafón.</t>
  </si>
  <si>
    <t>CICLO</t>
  </si>
  <si>
    <t>DESC_FF</t>
  </si>
  <si>
    <t>ID_RAMO</t>
  </si>
  <si>
    <t>DESC_RAMO</t>
  </si>
  <si>
    <t>ID_MODALIDAD</t>
  </si>
  <si>
    <t>DESC_MODALIDAD</t>
  </si>
  <si>
    <t>ID_PP</t>
  </si>
  <si>
    <t>DESC_PP</t>
  </si>
  <si>
    <t>ID_FF</t>
  </si>
  <si>
    <t>ID_FONDEN</t>
  </si>
  <si>
    <t>MONTO_ESTIMADO</t>
  </si>
  <si>
    <t>FECHA_MONTO_ESTIMADO</t>
  </si>
  <si>
    <t>MONTO_MODIFICADO</t>
  </si>
  <si>
    <t>FECHA_MONTO_MODIFICADO</t>
  </si>
  <si>
    <t>ID_EXPEDIENTE_COMPRANET</t>
  </si>
  <si>
    <t>ID_CONTRATISTA</t>
  </si>
  <si>
    <t>DESC_CONTRATISTA</t>
  </si>
  <si>
    <t>Daños en estructura, columnas de desplante y acabados.</t>
  </si>
  <si>
    <t>http://pwidgis03.salud.gob.mx:8080/Sismos/25-ATLAUTLA.zip</t>
  </si>
  <si>
    <t>http://pwidgis03.salud.gob.mx:8080/Sismos/15-C.S. San Miguel Ocampo.zip</t>
  </si>
  <si>
    <t>http://pwidgis03.salud.gob.mx:8080/Sismos/8-SN ANDRES NICOLAS MALINALCO.zip</t>
  </si>
  <si>
    <t>http://pwidgis03.salud.gob.mx:8080/Sismos/33-NEZA-GUSTAVO BAZ PRADA.zip</t>
  </si>
  <si>
    <t>http://pwidgis03.salud.gob.mx:8080/Sismos/35-NEZA-VIRGENCITAS.zip</t>
  </si>
  <si>
    <t>http://pwidgis03.salud.gob.mx:8080/Sismos/32-NEZA-BENITO JUAREZ.zip</t>
  </si>
  <si>
    <t>http://pwidgis03.salud.gob.mx:8080/Sismos/37-NEZA-IMPULSORA.zip</t>
  </si>
  <si>
    <t>http://pwidgis03.salud.gob.mx:8080/Sismos/31-NEZA-VERGELITO.zip</t>
  </si>
  <si>
    <t>http://pwidgis03.salud.gob.mx:8080/Sismos/30-NEZA-ESPERANZA.zip</t>
  </si>
  <si>
    <t>http://pwidgis03.salud.gob.mx:8080/Sismos/34-NEZA-JARDINES.zip</t>
  </si>
  <si>
    <t>http://pwidgis03.salud.gob.mx:8080/Sismos/29-NEZA-MANANTIALES.zip</t>
  </si>
  <si>
    <t>http://pwidgis03.salud.gob.mx:8080/Sismos/36-NEZA-PIRULES.zip</t>
  </si>
  <si>
    <t>http://pwidgis03.salud.gob.mx:8080/Sismos/27- HM TEPETLIXPA.zip</t>
  </si>
  <si>
    <t>http://pwidgis03.salud.gob.mx:8080/Sismos/12-CEAPS SANTIAGO TIANGUISTENCO.zip</t>
  </si>
  <si>
    <t>http://pwidgis03.salud.gob.mx:8080/Sismos/18- C.S. San Nicolas Coatepec de las Bateas.zip</t>
  </si>
  <si>
    <t>http://pwidgis03.salud.gob.mx:8080/Sismos/13-CS TILAPA I.zip</t>
  </si>
  <si>
    <t>http://pwidgis03.salud.gob.mx:8080/Sismos/9-C.S Zacango.zip</t>
  </si>
  <si>
    <t>http://pwidgis03.salud.gob.mx:8080/Sismos/19-CEAP ZUMPAHUACAN.zip</t>
  </si>
  <si>
    <t>http://pwidgis03.salud.gob.mx:8080/Sismos/10-SN ANTONIO GPE.zip</t>
  </si>
  <si>
    <t>http://pwidgis03.salud.gob.mx:8080/Sismos/22-SN GASPAR.zip</t>
  </si>
  <si>
    <t>http://pwidgis03.salud.gob.mx:8080/Sismos/23-SN PABLO TEJAJALPA.zip</t>
  </si>
  <si>
    <t>http://pwidgis03.salud.gob.mx:8080/Sismos/14-C.S. Techuchulco de Allende.zip</t>
  </si>
  <si>
    <t>http://pwidgis03.salud.gob.mx:8080/Sismos/20-GUSDALUPE VICTORIA.zip</t>
  </si>
  <si>
    <t>http://pwidgis03.salud.gob.mx:8080/Sismos/21-SN ISIDRO CHAPA.zip</t>
  </si>
  <si>
    <t>http://pwidgis03.salud.gob.mx:8080/Sismos/11-C.S. El Carmen.zip</t>
  </si>
  <si>
    <t>http://pwidgis03.salud.gob.mx:8080/Sismos/26-HG SAN FRANCISCO ZENTLALPAN.zip</t>
  </si>
  <si>
    <t>http://pwidgis03.salud.gob.mx:8080/Sismos/28-CS TEPETLIXPA.zip</t>
  </si>
  <si>
    <t>El muro divisorio presenta desprendimiento de buña entre los lementos estructurales y elementos de relleno muro perimetral. Hay desprendimiento deaplanado, desprendimiento de azulejo en elementos ectructurales verticales (columnas) ocasionadas por la junta fría, grietas en muros dobles. Desprendimiento de loseta. Variación de voltaje provocó la quema de tarjetade la unidad paquete 15 ton., la unidad manejadora y condensadora de 30 ton.</t>
  </si>
  <si>
    <t>AO-012000999-E2-2018</t>
  </si>
  <si>
    <t>DGDIF-002-18</t>
  </si>
  <si>
    <t>GCL0903093Q6</t>
  </si>
  <si>
    <t>AO-012000999-E1-2018</t>
  </si>
  <si>
    <t>DGDIF-001-18</t>
  </si>
  <si>
    <t>SACJ670514NR6</t>
  </si>
  <si>
    <t>AO-012000999-E7-2018</t>
  </si>
  <si>
    <t>DGDIF-007-18</t>
  </si>
  <si>
    <t>BCE890301FW4</t>
  </si>
  <si>
    <t>AO-012000999-E4-2018</t>
  </si>
  <si>
    <t>DGDIF-004-18</t>
  </si>
  <si>
    <t>CKA091106HQ7</t>
  </si>
  <si>
    <t>AO-012000999-E3-2018</t>
  </si>
  <si>
    <t>DGDIF-003-18</t>
  </si>
  <si>
    <t>COL160317EZA</t>
  </si>
  <si>
    <t>DGDIF-008-18</t>
  </si>
  <si>
    <t>DGDIF-009-18</t>
  </si>
  <si>
    <t>AO-012000999-E92018</t>
  </si>
  <si>
    <t>FIMH790113664</t>
  </si>
  <si>
    <t>AO-012000999-E8-2018</t>
  </si>
  <si>
    <t>23</t>
  </si>
  <si>
    <t>MONTO_APROBADO</t>
  </si>
  <si>
    <t>FECHA_MONTO_APROBADO</t>
  </si>
  <si>
    <t>MONTO_DEVENGADO</t>
  </si>
  <si>
    <t>FECHA_MONTO_DEVENGADO</t>
  </si>
  <si>
    <t>TIPO_FONDEN</t>
  </si>
  <si>
    <t>TIPO_CONTRATO</t>
  </si>
  <si>
    <t>ID_CONTRATO</t>
  </si>
  <si>
    <t>Compranet</t>
  </si>
  <si>
    <t>Estatal</t>
  </si>
  <si>
    <t>Recursos fiscales</t>
  </si>
  <si>
    <t>Provisiones Salariales y Económicas</t>
  </si>
  <si>
    <t>N</t>
  </si>
  <si>
    <t>Desastres Naturales</t>
  </si>
  <si>
    <t>20000641101049</t>
  </si>
  <si>
    <t>SSO/FONDEN/006/17; SSO/FONDEN/003/17; SSO/FONDEN/008/17; SSO/FONDEN/010/17; SSO/FONDEN/012/17; SSO/FONDEN/021/17</t>
  </si>
  <si>
    <t>SSO/FONDEN/004/17; SSO/FONDEN/020/17; SSO/FONDEN/019/17</t>
  </si>
  <si>
    <t>SSO/FONDEN/005/17; SSO/FONDEN/015/17; SSO/FONDEN/002/17; SSO/FONDEN/001/17; SSO/FONDEN/013/17; SSO/FONDEN/007/17; SSO/FONDEN/011/17; SSO/FONDEN/009/17; SSO/FONDEN/017/17; SSO/FONDEN/018/17; SSO/FONDEN/016/17; SSO/FONDEN/021/17</t>
  </si>
  <si>
    <t>SSO/FONDEN/013/17; SSO-DIMSG-AD-FONDEN(APIN)-01/2017</t>
  </si>
  <si>
    <t>SSO/FONDEN/014/17; SSO-DIMSG-AD-FONDEN(APIN)-02/2017</t>
  </si>
  <si>
    <t>010100070920170107</t>
  </si>
  <si>
    <t>010100190920170217</t>
  </si>
  <si>
    <t>010100190920170109</t>
  </si>
  <si>
    <t>Federal</t>
  </si>
  <si>
    <t>010100070920170220</t>
  </si>
  <si>
    <t>010100190920170620</t>
  </si>
  <si>
    <t>010100070920170520</t>
  </si>
  <si>
    <t>010100190920170312</t>
  </si>
  <si>
    <t>EIC071031T64</t>
  </si>
  <si>
    <t>APIN (Acciones de Apoyos Parciales Inmediatos)</t>
  </si>
  <si>
    <t>Comercializadora CRUHOZ S.A. de C.V.; Comercializadora CRUHOZ S.A. de C.V.; Productos y Servicios de Limpieza ECOCLEAN S.A. de C.V.; PERYLSA Suministros y Productos del Antequera S.A. de C.V.; PERYLSA Suministros y Productos del Antequera S.A. de C.V.; Obras Caminos y Puentes PIXAN S.A. de C.V.</t>
  </si>
  <si>
    <t>Comercializadora CRUHOZ S.A. de C.V.; Comercializadora CRUHOZ S.A. de C.V.; Comercializadora CRUHOZ S.A. de C.V.; Comercializadora CRUHOZ S.A. de C.V.; Hernández Cruz Miguel; Productos y Servicios de Limpieza ECOCLEAN S.A. de C.V.; PERYLSA Suministros y Productos del Antequera S.A. de C.V.; PERYLSA Suministros y Productos del Antequera S.A. de C.V.; Grupo Constructor HANIEL S.A. de C.V.; Grupo RAUAN S.A. de C.V.; Grupo RAUAN S.A. de C.V.; Obras Caminos y Puntes PIXAN S.A. de C.V.</t>
  </si>
  <si>
    <t>FIDEICOMISO 2003 "FONDO DE DESASTRES NATURALES"</t>
  </si>
  <si>
    <t xml:space="preserve">Hernández Cruz Miguel; Constructora Barrita y Asociados S.A. de C.V. </t>
  </si>
  <si>
    <t xml:space="preserve">Comercializadora del Sur ZOHER S.A. de C.V.; DOLOBONO Construcciones S.A. de C.V. </t>
  </si>
  <si>
    <t>CCR150217282; CCR150217282; PSL160218F1A; PSP160712SD9; PSP160712SD9; OCP150302V33</t>
  </si>
  <si>
    <t>CCR150217282; CCR150217282; CCR150217282; CCR150217282; HECM470823B69; PSL160218F1A; PSP160712SD9; PSP160712SD9; GCH061212UX5; GRA1602068J7; GRA1602068J7; OCP150302V33</t>
  </si>
  <si>
    <t>HECM470823B69; CBA050209974</t>
  </si>
  <si>
    <t>CSZ160804OZ0; DCO100830DS0</t>
  </si>
  <si>
    <t>Comercializadora CRUHOZ S.A. de C.V.; Grupo Constructor Haniel S.A. de C.V.; Materiales y Construcciones DEJIVE S.A. de C.V.</t>
  </si>
  <si>
    <t>CCR150217282; GCH061212UX5; MCD130829R11</t>
  </si>
  <si>
    <t>OBSERVACIONES</t>
  </si>
  <si>
    <t>CSSSA008882</t>
  </si>
  <si>
    <t>010100140620170207</t>
  </si>
  <si>
    <t>MCSSA007142</t>
  </si>
  <si>
    <t>010100190920170515</t>
  </si>
  <si>
    <t>Acciones de contenido</t>
  </si>
  <si>
    <t>Se realizó Convenio con la Entidad Federativa para que ejerciera el recurso de APIN</t>
  </si>
  <si>
    <t>Se realizó Convenio con la Entidad Federativa para que ejerciera el recurso de APIN; Recursos APIN pagados de menos debido a que se sumaron al H.G. de Pochutla</t>
  </si>
  <si>
    <t>Se realizó Convenio con la Entidad Federativa para que ejerciera el recurso de APIN; Recursos APIN pagados de mas debido a que se restaron del H.G. Aurelio Valdivieso</t>
  </si>
  <si>
    <t xml:space="preserve">Mediante oficio DAF/630/2018/2018 de fecha 12 de abril de 2018 los Servicios Estatales de Salud informan que las unidades médicas están aseguradas, por lo que están en espera de la resolución del peritaje por parte de la Aseguradora, con número de siniestro GMX170012138. La Secretaría de Salud de la Ciudad de México mediante oficio DAF/297/2018 de fecha 23 de febrero de 2018 entrega catálogos de conceptos y proyecto ejecutivo. </t>
  </si>
  <si>
    <t>Los trabajos fueron ejecutados por empresas contratadas por la Secretaría de Salud de la Ciudad de México. Convenio firmado con fecha 6 de febrero de 2018 con la Secretaría de Salud de la entidad para la ejecución de los trabajos. Mediante oficio SSCDMX/DGA/0141/2018 de fecha 16 de febrero de 2018 la Secretaría de Salud de la entidad informa que las unidades médicas están aseguradas, por lo que están en espera de la resolución del peritaje por parte de la Aseguradora, con número de siniestro GMX-C-17-00-12068/17</t>
  </si>
  <si>
    <t>Mediante oficio DAF/630/2018/2018 de fecha 12 de abril de 2018 los Servicios Estatales de Salud informan que las unidades médicas están aseguradas, por lo que están en espera de la resolución del peritaje por parte de la Aseguradora, con número de siniestro GMX170012138. La Secretaría de Salud de la Ciudad de México mediante oficio DAF/297/2018 de fecha 23 de febrero de 2018 entrega catálogos de conceptos y proyecto ejecutivo.  Los trabajos fueron ejecutados por empresas contratadas por la Secretaría de Salud de la Ciudad de México. Convenio firmado con fecha 6 de febrero de 2018 con la Secretaría de Salud de la entidad para la ejecución de los trabajos. Mediante oficio SSCDMX/DGA/0141/2018 de fecha 16 de febrero de 2018 la Secretaría de Salud de la entidad informa que las unidades médicas están aseguradas, por lo que están en espera de la resolución del peritaje por parte de la Aseguradora, con número de siniestro GMX-C-17-00-12068/17</t>
  </si>
  <si>
    <t>Balbino Mesa Cornelio; Esbeida Alemán Narcia; Fidel Alejandro Díaz Molinar; Ice Inteligencia Construcción y Excelencia, S.A. de C.V.; Impulsora Comercial Panamericana, S.A. de C.V.</t>
  </si>
  <si>
    <t>MECB5203317U3; AENE750808CA5; DIMF470503F36;  IIC080306AC9; ICP930716SGA</t>
  </si>
  <si>
    <t>Se realizó Convenio con la Entidad Federativa para que ejerciera el recurso</t>
  </si>
  <si>
    <t>Especialistas en Infraestructura Carretera LUCE, S.A. de C.V.</t>
  </si>
  <si>
    <t>Constructora OLCRA, S.A. de C.V.</t>
  </si>
  <si>
    <t>Construcciones KANEFE, S.A. de C.V.</t>
  </si>
  <si>
    <t>Grupo Constructor Lacerta, S.A. de C.V.</t>
  </si>
  <si>
    <t>Justo Salazar Chanelo</t>
  </si>
  <si>
    <t>Ing. Arq. Heidi Figueroa Mastache</t>
  </si>
  <si>
    <t>A.B.H. Edificaciones y Proyectos, S.A. de C.V.</t>
  </si>
  <si>
    <r>
      <t>Construcciones KANEFE, S.A. de C.V.</t>
    </r>
    <r>
      <rPr>
        <b/>
        <sz val="11"/>
        <color theme="1"/>
        <rFont val="Calibri"/>
        <family val="2"/>
        <scheme val="minor"/>
      </rPr>
      <t/>
    </r>
  </si>
  <si>
    <t>DGDIF-010-18</t>
  </si>
  <si>
    <t>OCB110707GK1</t>
  </si>
  <si>
    <t>Obras y Caminos BO. S.A.I. DE C.V.</t>
  </si>
  <si>
    <t>DGDIF-012-18</t>
  </si>
  <si>
    <t>GEORTEC, S.A. DE C.V.</t>
  </si>
  <si>
    <t>AO-012000999-E10-2018</t>
  </si>
  <si>
    <t>AO-012000999-E13-2018</t>
  </si>
  <si>
    <t>GEO9808043A5</t>
  </si>
  <si>
    <t>30/10/2017; 06/11/2017; 31/10/2017; 31/10/2017; 31/10/2017; 14/12/2017</t>
  </si>
  <si>
    <t>11/11/2017; 30/10/2017</t>
  </si>
  <si>
    <t>30/10/2017; 25/10/2017</t>
  </si>
  <si>
    <t>30/10/2017; 07/11/2017; 06/11/2017; 06/11/2017; 07/11/2017: 31/10/2017; 31/10/2017; 31/10/2017; 07/11/2017; 09/11/2017; 09/11/2017; 14/12/2017</t>
  </si>
  <si>
    <t>06/11/2017; 07/11/2017; 07/11/2017</t>
  </si>
  <si>
    <t>“Información en construcción”</t>
  </si>
  <si>
    <t>“Información de competencia de la entidad federativa”</t>
  </si>
  <si>
    <t>HRAE-AD-OC-001/18</t>
  </si>
  <si>
    <t>Moises Abraham Aguilar Martínez</t>
  </si>
  <si>
    <t>Est. 1, 2, 3, 4,</t>
  </si>
  <si>
    <t>Est. 1, 2, 3</t>
  </si>
  <si>
    <t>AO-012000999-E15-2018</t>
  </si>
  <si>
    <t>DGDIF-013-18</t>
  </si>
  <si>
    <t>C. EDUARDO JUAN ELOY DÍAZ NAVARRO</t>
  </si>
  <si>
    <t>DINE730208Q18</t>
  </si>
  <si>
    <t>Est. 1, 2, 3, 4, 5, 6</t>
  </si>
  <si>
    <t>Est. 1, 2</t>
  </si>
  <si>
    <t>Est. 1, 2, 3, 4</t>
  </si>
  <si>
    <t>DGDIF-022-18</t>
  </si>
  <si>
    <t>CONSTRUCTORA RÍO GRANDE DEL SURESTE, S.A. DE C.V.</t>
  </si>
  <si>
    <t>AO-012000999-E24-2018</t>
  </si>
  <si>
    <t>CRG1103094M1</t>
  </si>
  <si>
    <t>Est. 1, 2, 3, 4, 5, 6, 7</t>
  </si>
  <si>
    <t>Est. 1, 2, 3, 4, 5, 6, 7, 8, 9, 10, 11, 12, 13, 14</t>
  </si>
  <si>
    <t>Est. 1, 2, 3, 4, 5,</t>
  </si>
  <si>
    <t>Convenio firmado el 9 de enero de 2018 con el HRAE de Oaxaca para la ejecución de los trabajos. El porcenta de avance real es del 12% considerando los trabajos a ejecutar referidos en el catalogo de conceptos del contrato referido. Anteriormente se reportaba un avance del 79.4% lo cual consideraba trabajos ejecutados por el propio Hospital mismos que no fueron considerados en este nuevo contrato.</t>
  </si>
  <si>
    <t>Con fecha 9 de julio del año en curso se firmó convenio con la SS de Oaxaca para la ejecución de los trabajos por parte de esa dependencia, integrano las dos fuentes de financiamiento.</t>
  </si>
  <si>
    <t>Mediante acuerdo SO.II.27/18 de fecha 30 de abril de 2018 el Comité Técnico del Fideicomiso Fonden autorizó la cancelación del recurso.</t>
  </si>
  <si>
    <t>AO-012000999-E23-2018</t>
  </si>
  <si>
    <t>DGDIF-023-18</t>
  </si>
  <si>
    <t>GKA110809E25</t>
  </si>
  <si>
    <t>A-KOR Arquitectos, S.A. de C.V.</t>
  </si>
  <si>
    <t>Est. 1</t>
  </si>
  <si>
    <t>DGDIF-024-18</t>
  </si>
  <si>
    <t>CLE010718AC7</t>
  </si>
  <si>
    <t>Construsistemas Leblang, S.A. de C.V.</t>
  </si>
  <si>
    <t>Obra en proceso</t>
  </si>
  <si>
    <t>Pago de anticipo 30%</t>
  </si>
  <si>
    <t>AO-012000999-E26-2018</t>
  </si>
  <si>
    <t>AO-012000999-E28-2018</t>
  </si>
  <si>
    <t>DGDIF-025-18</t>
  </si>
  <si>
    <t>Constructora Germer, S.A. de C.V.</t>
  </si>
  <si>
    <t>CGE010330IX7</t>
  </si>
  <si>
    <t>Est. 3, 4</t>
  </si>
  <si>
    <t>DGDIF-027-18</t>
  </si>
  <si>
    <t>JRS INGENIERÍA INTEGRAL Y CONSULTORÍA, S.A. DE C.V.</t>
  </si>
  <si>
    <t>AO-012000999-E29-2018</t>
  </si>
  <si>
    <t>JII160625UV8</t>
  </si>
  <si>
    <t>AO-012000999-E31-2018</t>
  </si>
  <si>
    <t>DGDIF-029-18</t>
  </si>
  <si>
    <t>GCH0702098R7</t>
  </si>
  <si>
    <t>Grupo Constructor Hervaj, S.A. de C.V.</t>
  </si>
  <si>
    <t>PORC_DE_AVANCE_FISICO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</si>
</sst>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yyyy\-mm\-dd;@"/>
    <numFmt numFmtId="165" formatCode="_-[$€-2]* #,##0.00_-;\-[$€-2]* #,##0.00_-;_-[$€-2]* &quot;-&quot;??_-"/>
    <numFmt numFmtId="166" formatCode="dd/mm/yyyy;@"/>
    <numFmt numFmtId="167" formatCode="0.000000"/>
  </numFmts>
  <fonts count="11" x14ac:knownFonts="1">
    <font>
      <sz val="11"/>
      <color theme="1"/>
      <name val="Calibri"/>
      <family val="2"/>
      <scheme val="minor"/>
    </font>
    <font>
      <b/>
      <sz val="11"/>
      <color theme="1"/>
      <name val="Calibri"/>
      <family val="2"/>
      <scheme val="minor"/>
    </font>
    <font>
      <sz val="10"/>
      <name val="Arial"/>
      <family val="2"/>
    </font>
    <font>
      <sz val="12"/>
      <name val="Arial"/>
      <family val="2"/>
    </font>
    <font>
      <u/>
      <sz val="11"/>
      <color theme="10"/>
      <name val="Calibri"/>
      <family val="2"/>
      <scheme val="minor"/>
    </font>
    <font>
      <u/>
      <sz val="11"/>
      <color theme="1"/>
      <name val="Calibri"/>
      <family val="2"/>
      <scheme val="minor"/>
    </font>
    <font>
      <u/>
      <sz val="11"/>
      <color theme="11"/>
      <name val="Calibri"/>
      <family val="2"/>
      <scheme val="minor"/>
    </font>
    <font>
      <sz val="10"/>
      <name val="Calibri"/>
      <family val="2"/>
      <scheme val="minor"/>
    </font>
    <font>
      <sz val="11"/>
      <name val="Calibri"/>
      <family val="2"/>
      <scheme val="minor"/>
    </font>
    <font>
      <sz val="11"/>
      <color theme="1"/>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11">
    <xf numFmtId="0" fontId="0" fillId="0" borderId="0"/>
    <xf numFmtId="165" fontId="2" fillId="0" borderId="0" applyFont="0" applyFill="0" applyBorder="0" applyAlignment="0" applyProtection="0"/>
    <xf numFmtId="0" fontId="3" fillId="0" borderId="0"/>
    <xf numFmtId="0" fontId="4"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0" fillId="0" borderId="0" xfId="0" applyFont="1" applyFill="1" applyBorder="1" applyAlignment="1">
      <alignment horizontal="left"/>
    </xf>
    <xf numFmtId="1" fontId="0" fillId="0" borderId="0" xfId="0" applyNumberFormat="1" applyFont="1" applyFill="1" applyBorder="1" applyAlignment="1">
      <alignment horizontal="left"/>
    </xf>
    <xf numFmtId="166" fontId="0" fillId="0" borderId="0" xfId="0" applyNumberFormat="1" applyFont="1" applyFill="1" applyBorder="1" applyAlignment="1">
      <alignment horizontal="left"/>
    </xf>
    <xf numFmtId="164" fontId="0" fillId="0" borderId="0" xfId="0" applyNumberFormat="1" applyFont="1" applyFill="1" applyBorder="1" applyAlignment="1">
      <alignment horizontal="left"/>
    </xf>
    <xf numFmtId="49" fontId="0" fillId="0" borderId="0" xfId="0" applyNumberFormat="1" applyFont="1" applyFill="1" applyBorder="1" applyAlignment="1">
      <alignment horizontal="left"/>
    </xf>
    <xf numFmtId="167" fontId="0"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5" fillId="0" borderId="0" xfId="3" applyFont="1" applyFill="1" applyBorder="1" applyAlignment="1">
      <alignment horizontal="left"/>
    </xf>
    <xf numFmtId="2" fontId="0"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xf numFmtId="49" fontId="8" fillId="0" borderId="0" xfId="0" applyNumberFormat="1" applyFont="1" applyFill="1" applyBorder="1" applyAlignment="1">
      <alignment horizontal="left"/>
    </xf>
    <xf numFmtId="0" fontId="8" fillId="0" borderId="0" xfId="0" applyFont="1" applyFill="1"/>
    <xf numFmtId="0" fontId="8" fillId="0" borderId="0" xfId="0" applyFont="1" applyFill="1" applyAlignment="1">
      <alignment horizontal="center" vertical="center"/>
    </xf>
    <xf numFmtId="49" fontId="8" fillId="0" borderId="0" xfId="0" applyNumberFormat="1" applyFont="1" applyFill="1" applyBorder="1" applyAlignment="1">
      <alignment horizontal="center" vertical="center"/>
    </xf>
    <xf numFmtId="0" fontId="8" fillId="0" borderId="0" xfId="0" applyFont="1" applyFill="1" applyAlignment="1">
      <alignment horizontal="left"/>
    </xf>
    <xf numFmtId="0" fontId="8" fillId="0" borderId="0" xfId="8" applyNumberFormat="1" applyFont="1" applyFill="1"/>
    <xf numFmtId="166" fontId="8" fillId="0" borderId="0" xfId="0" applyNumberFormat="1" applyFont="1" applyFill="1"/>
    <xf numFmtId="0" fontId="8" fillId="0" borderId="0" xfId="0" applyNumberFormat="1" applyFont="1" applyFill="1"/>
    <xf numFmtId="0" fontId="10" fillId="0" borderId="0" xfId="0" applyFont="1" applyFill="1"/>
    <xf numFmtId="166" fontId="10" fillId="0" borderId="0" xfId="0" applyNumberFormat="1" applyFont="1" applyFill="1"/>
    <xf numFmtId="16" fontId="10" fillId="0" borderId="0" xfId="0" applyNumberFormat="1" applyFont="1" applyFill="1"/>
    <xf numFmtId="16" fontId="8" fillId="0" borderId="0" xfId="0" applyNumberFormat="1" applyFont="1" applyFill="1"/>
    <xf numFmtId="0" fontId="8" fillId="0" borderId="0" xfId="9" applyNumberFormat="1" applyFont="1" applyFill="1"/>
    <xf numFmtId="44" fontId="8" fillId="0" borderId="0" xfId="9" applyFont="1" applyFill="1"/>
    <xf numFmtId="0" fontId="8" fillId="0" borderId="0" xfId="0" applyNumberFormat="1" applyFont="1" applyFill="1" applyBorder="1" applyAlignment="1"/>
    <xf numFmtId="0" fontId="8" fillId="0" borderId="0" xfId="0" applyFont="1" applyFill="1" applyBorder="1" applyAlignment="1"/>
    <xf numFmtId="0" fontId="8" fillId="0" borderId="0" xfId="0" applyFont="1" applyFill="1" applyBorder="1" applyAlignment="1">
      <alignment horizontal="center" vertical="center"/>
    </xf>
    <xf numFmtId="0" fontId="8" fillId="0" borderId="0" xfId="8" applyNumberFormat="1" applyFont="1" applyFill="1" applyBorder="1" applyAlignment="1"/>
    <xf numFmtId="166" fontId="8" fillId="0" borderId="0" xfId="0" applyNumberFormat="1" applyFont="1" applyFill="1" applyBorder="1" applyAlignment="1"/>
    <xf numFmtId="0" fontId="7" fillId="0" borderId="0" xfId="2" applyFont="1" applyFill="1" applyBorder="1" applyAlignment="1">
      <alignment horizontal="center"/>
    </xf>
    <xf numFmtId="0" fontId="8" fillId="0" borderId="0" xfId="0" applyFont="1" applyFill="1" applyBorder="1" applyAlignment="1">
      <alignment horizontal="left" vertical="center"/>
    </xf>
    <xf numFmtId="0" fontId="8" fillId="0" borderId="0" xfId="0" quotePrefix="1" applyFont="1" applyFill="1" applyBorder="1" applyAlignment="1">
      <alignment horizontal="center" vertical="center"/>
    </xf>
    <xf numFmtId="0" fontId="8" fillId="0" borderId="0" xfId="0" applyFont="1" applyFill="1" applyBorder="1" applyAlignment="1">
      <alignment vertical="top"/>
    </xf>
    <xf numFmtId="14" fontId="8" fillId="0" borderId="0" xfId="0" applyNumberFormat="1" applyFont="1" applyFill="1" applyBorder="1" applyAlignment="1"/>
    <xf numFmtId="0" fontId="8" fillId="0" borderId="0" xfId="10" applyNumberFormat="1" applyFont="1" applyFill="1" applyBorder="1" applyAlignment="1"/>
    <xf numFmtId="0" fontId="8" fillId="0" borderId="0" xfId="0" applyFont="1" applyFill="1" applyBorder="1" applyAlignment="1">
      <alignment horizontal="center"/>
    </xf>
    <xf numFmtId="0" fontId="8" fillId="0" borderId="0" xfId="0" applyFont="1" applyFill="1" applyBorder="1" applyAlignment="1">
      <alignment vertical="center"/>
    </xf>
    <xf numFmtId="49" fontId="8" fillId="0" borderId="0" xfId="0" applyNumberFormat="1" applyFont="1" applyFill="1" applyBorder="1" applyAlignment="1">
      <alignment horizontal="right"/>
    </xf>
    <xf numFmtId="14" fontId="8" fillId="0" borderId="0" xfId="0" applyNumberFormat="1" applyFont="1" applyFill="1" applyBorder="1" applyAlignment="1">
      <alignment horizontal="right"/>
    </xf>
    <xf numFmtId="0" fontId="8" fillId="0" borderId="0" xfId="0" applyNumberFormat="1" applyFont="1" applyFill="1" applyBorder="1" applyAlignment="1">
      <alignment horizontal="right"/>
    </xf>
    <xf numFmtId="49" fontId="8" fillId="0" borderId="0" xfId="0" applyNumberFormat="1" applyFont="1" applyFill="1" applyBorder="1" applyAlignment="1">
      <alignment horizontal="center"/>
    </xf>
  </cellXfs>
  <cellStyles count="11">
    <cellStyle name="Euro 2" xfId="1"/>
    <cellStyle name="Hipervínculo" xfId="3" builtinId="8"/>
    <cellStyle name="Hipervínculo visitado" xfId="4" builtinId="9" hidden="1"/>
    <cellStyle name="Hipervínculo visitado" xfId="5" builtinId="9" hidden="1"/>
    <cellStyle name="Hipervínculo visitado" xfId="6" builtinId="9" hidden="1"/>
    <cellStyle name="Hipervínculo visitado" xfId="7" builtinId="9" hidden="1"/>
    <cellStyle name="Millares" xfId="8" builtinId="3"/>
    <cellStyle name="Moneda" xfId="9" builtinId="4"/>
    <cellStyle name="Normal" xfId="0" builtinId="0"/>
    <cellStyle name="Normal 2" xfId="2"/>
    <cellStyle name="Porcentaje" xfId="10"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widgis03.salud.gob.mx:8080/Sismos/7-UNEME%20CAPA%20TAXCO%20(Restauracion).zip" TargetMode="External"/><Relationship Id="rId21" Type="http://schemas.openxmlformats.org/officeDocument/2006/relationships/hyperlink" Target="http://pwidgis03.salud.gob.mx:8080/Sismos/2-C.S%20PALMILLAS%20(Sustitucion).zip" TargetMode="External"/><Relationship Id="rId42" Type="http://schemas.openxmlformats.org/officeDocument/2006/relationships/hyperlink" Target="http://pwidgis03.salud.gob.mx:8080/Sismos/4-H.G%20Jojutla%20(Restauracion).zip" TargetMode="External"/><Relationship Id="rId47" Type="http://schemas.openxmlformats.org/officeDocument/2006/relationships/hyperlink" Target="http://pwidgis03.salud.gob.mx:8080/Sismos/1-CS%20DE%20PARED%C3%93N.zip" TargetMode="External"/><Relationship Id="rId63" Type="http://schemas.openxmlformats.org/officeDocument/2006/relationships/hyperlink" Target="http://pwidgis03.salud.gob.mx:8080/Sismos/9-%20C.%20S.%20SECCION%205%20JUCHITAN.zip" TargetMode="External"/><Relationship Id="rId68" Type="http://schemas.openxmlformats.org/officeDocument/2006/relationships/hyperlink" Target="http://pwidgis03.salud.gob.mx:8080/Sismos/14%20SAN%20MATEO%20DEL%20MAR%20-%20CSR%202%20NB.zip" TargetMode="External"/><Relationship Id="rId84" Type="http://schemas.openxmlformats.org/officeDocument/2006/relationships/hyperlink" Target="http://pwidgis03.salud.gob.mx:8080/Sismos/33-%20MARIA%20LOMBARDO%20DE%20CASO%20-%20HOSP.%20GENERAL.zip" TargetMode="External"/><Relationship Id="rId89" Type="http://schemas.openxmlformats.org/officeDocument/2006/relationships/hyperlink" Target="http://pwidgis03.salud.gob.mx:8080/Sismos/15-C.S.%20San%20Miguel%20Ocampo.zip" TargetMode="External"/><Relationship Id="rId112" Type="http://schemas.openxmlformats.org/officeDocument/2006/relationships/hyperlink" Target="http://pwidgis03.salud.gob.mx:8080/Sismos/26-HG%20SAN%20FRANCISCO%20ZENTLALPAN.zip" TargetMode="External"/><Relationship Id="rId16" Type="http://schemas.openxmlformats.org/officeDocument/2006/relationships/hyperlink" Target="http://pwidgis03.salud.gob.mx:8080/Sismos/15-SAMUEL%20RAMIREZ.zip" TargetMode="External"/><Relationship Id="rId107" Type="http://schemas.openxmlformats.org/officeDocument/2006/relationships/hyperlink" Target="http://pwidgis03.salud.gob.mx:8080/Sismos/23-SN%20PABLO%20TEJAJALPA.zip" TargetMode="External"/><Relationship Id="rId11" Type="http://schemas.openxmlformats.org/officeDocument/2006/relationships/hyperlink" Target="http://pwidgis03.salud.gob.mx:8080/Sismos/10-HG%20ENRIQUE%20CABRERA.zip" TargetMode="External"/><Relationship Id="rId32" Type="http://schemas.openxmlformats.org/officeDocument/2006/relationships/hyperlink" Target="http://pwidgis03.salud.gob.mx:8080/Sismos/12.-%20CS%20Zumpango.zip" TargetMode="External"/><Relationship Id="rId37" Type="http://schemas.openxmlformats.org/officeDocument/2006/relationships/hyperlink" Target="http://pwidgis03.salud.gob.mx:8080/Sismos/18.-CS%20San%20Pedro%20Aytec.zip" TargetMode="External"/><Relationship Id="rId53" Type="http://schemas.openxmlformats.org/officeDocument/2006/relationships/hyperlink" Target="http://pwidgis03.salud.gob.mx:8080/Sismos/36-OAX%20HRAEOaxaca.zip" TargetMode="External"/><Relationship Id="rId58" Type="http://schemas.openxmlformats.org/officeDocument/2006/relationships/hyperlink" Target="http://pwidgis03.salud.gob.mx:8080/Sismos/6-%20FOTOS%20PAPALOAPAM.zip" TargetMode="External"/><Relationship Id="rId74" Type="http://schemas.openxmlformats.org/officeDocument/2006/relationships/hyperlink" Target="http://pwidgis03.salud.gob.mx:8080/Sismos/21.%20-%20MATIAS%20ROMERO%20-%20CSU%20DE%207%20NB.zip" TargetMode="External"/><Relationship Id="rId79" Type="http://schemas.openxmlformats.org/officeDocument/2006/relationships/hyperlink" Target="http://pwidgis03.salud.gob.mx:8080/Sismos/26.%20-%20CHICAPA%20DE%20CASTRO%20-%20CSR%201%20NB.zip" TargetMode="External"/><Relationship Id="rId102" Type="http://schemas.openxmlformats.org/officeDocument/2006/relationships/hyperlink" Target="http://pwidgis03.salud.gob.mx:8080/Sismos/13-CS%20TILAPA%20I.zip" TargetMode="External"/><Relationship Id="rId5" Type="http://schemas.openxmlformats.org/officeDocument/2006/relationships/hyperlink" Target="http://pwidgis03.salud.gob.mx:8080/Sismos/4-CS%20T-II%20DR.%20JUAN%20DUQUE.zip" TargetMode="External"/><Relationship Id="rId90" Type="http://schemas.openxmlformats.org/officeDocument/2006/relationships/hyperlink" Target="http://pwidgis03.salud.gob.mx:8080/Sismos/8-SN%20ANDRES%20NICOLAS%20MALINALCO.zip" TargetMode="External"/><Relationship Id="rId95" Type="http://schemas.openxmlformats.org/officeDocument/2006/relationships/hyperlink" Target="http://pwidgis03.salud.gob.mx:8080/Sismos/31-NEZA-VERGELITO.zip" TargetMode="External"/><Relationship Id="rId22" Type="http://schemas.openxmlformats.org/officeDocument/2006/relationships/hyperlink" Target="http://pwidgis03.salud.gob.mx:8080/Sismos/3-CHAUCINGO.zip" TargetMode="External"/><Relationship Id="rId27" Type="http://schemas.openxmlformats.org/officeDocument/2006/relationships/hyperlink" Target="http://pwidgis03.salud.gob.mx:8080/Sismos/8-SABANA%20GRANDE.zip" TargetMode="External"/><Relationship Id="rId43" Type="http://schemas.openxmlformats.org/officeDocument/2006/relationships/hyperlink" Target="http://pwidgis03.salud.gob.mx:8080/Sismos/5-H.C%20Puente%20de%20Ixtla%20(Restauracion).zip" TargetMode="External"/><Relationship Id="rId48" Type="http://schemas.openxmlformats.org/officeDocument/2006/relationships/hyperlink" Target="http://pwidgis03.salud.gob.mx:8080/Sismos/5-H.G.%20Tuxtla%20Gutierrez%20Dr.%20R%20Pascasio.zip" TargetMode="External"/><Relationship Id="rId64" Type="http://schemas.openxmlformats.org/officeDocument/2006/relationships/hyperlink" Target="http://pwidgis03.salud.gob.mx:8080/Sismos/10.%20-%20CIUDAD%20IXTEPEC%20CHEGUIGO%20ZAPATA%20-%20CSR%20DE%202%20NB.zip" TargetMode="External"/><Relationship Id="rId69" Type="http://schemas.openxmlformats.org/officeDocument/2006/relationships/hyperlink" Target="http://pwidgis03.salud.gob.mx:8080/Sismos/15.-%20SANTA%20MARIA%20OZOLOTEPEC%20-%20CSR%201%20NB.zip" TargetMode="External"/><Relationship Id="rId113" Type="http://schemas.openxmlformats.org/officeDocument/2006/relationships/hyperlink" Target="http://pwidgis03.salud.gob.mx:8080/Sismos/28-CS%20TEPETLIXPA.zip" TargetMode="External"/><Relationship Id="rId80" Type="http://schemas.openxmlformats.org/officeDocument/2006/relationships/hyperlink" Target="http://pwidgis03.salud.gob.mx:8080/Sismos/27-%20CONSTITUCION%20MEXICANA%20-%20CSR%203%20NB.zip" TargetMode="External"/><Relationship Id="rId85" Type="http://schemas.openxmlformats.org/officeDocument/2006/relationships/hyperlink" Target="http://pwidgis03.salud.gob.mx:8080/Sismos/34-%20santodomingo.zip" TargetMode="External"/><Relationship Id="rId12" Type="http://schemas.openxmlformats.org/officeDocument/2006/relationships/hyperlink" Target="http://pwidgis03.salud.gob.mx:8080/Sismos/11-HG%20AJUSCO%20MEDIO.zip" TargetMode="External"/><Relationship Id="rId17" Type="http://schemas.openxmlformats.org/officeDocument/2006/relationships/hyperlink" Target="http://pwidgis03.salud.gob.mx:8080/Sismos/17-JUAN%20N%20NAVARRO.zip" TargetMode="External"/><Relationship Id="rId33" Type="http://schemas.openxmlformats.org/officeDocument/2006/relationships/hyperlink" Target="http://pwidgis03.salud.gob.mx:8080/Sismos/13.-%20HC%20Xochihuehuetllan.zip" TargetMode="External"/><Relationship Id="rId38" Type="http://schemas.openxmlformats.org/officeDocument/2006/relationships/hyperlink" Target="http://pwidgis03.salud.gob.mx:8080/Sismos/16.-%20San%20Mart%C3%ADn%20Jojoloapan.zip" TargetMode="External"/><Relationship Id="rId59" Type="http://schemas.openxmlformats.org/officeDocument/2006/relationships/hyperlink" Target="http://pwidgis03.salud.gob.mx:8080/Sismos/7-HG%20Iixtepec.zip" TargetMode="External"/><Relationship Id="rId103" Type="http://schemas.openxmlformats.org/officeDocument/2006/relationships/hyperlink" Target="http://pwidgis03.salud.gob.mx:8080/Sismos/9-C.S%20Zacango.zip" TargetMode="External"/><Relationship Id="rId108" Type="http://schemas.openxmlformats.org/officeDocument/2006/relationships/hyperlink" Target="http://pwidgis03.salud.gob.mx:8080/Sismos/14-C.S.%20Techuchulco%20de%20Allende.zip" TargetMode="External"/><Relationship Id="rId54" Type="http://schemas.openxmlformats.org/officeDocument/2006/relationships/hyperlink" Target="http://pwidgis03.salud.gob.mx:8080/Sismos/1-%20FOTOS%20HG%20TUXTEPE.zip" TargetMode="External"/><Relationship Id="rId70" Type="http://schemas.openxmlformats.org/officeDocument/2006/relationships/hyperlink" Target="http://pwidgis03.salud.gob.mx:8080/Sismos/17-%20SANTA%20CRUZ%20BAMBA%20Y%20GARRAPATERO%20TEHUANTEPEC%20-%20CSR%201%20NB.zip" TargetMode="External"/><Relationship Id="rId75" Type="http://schemas.openxmlformats.org/officeDocument/2006/relationships/hyperlink" Target="http://pwidgis03.salud.gob.mx:8080/Sismos/22%20COL.%20JUAREZ%20SAN%20MATEO%20DEL%20MAR%20-%20CSR%201%20NB.zip" TargetMode="External"/><Relationship Id="rId91" Type="http://schemas.openxmlformats.org/officeDocument/2006/relationships/hyperlink" Target="http://pwidgis03.salud.gob.mx:8080/Sismos/33-NEZA-GUSTAVO%20BAZ%20PRADA.zip" TargetMode="External"/><Relationship Id="rId96" Type="http://schemas.openxmlformats.org/officeDocument/2006/relationships/hyperlink" Target="http://pwidgis03.salud.gob.mx:8080/Sismos/30-NEZA-ESPERANZA.zip" TargetMode="External"/><Relationship Id="rId1" Type="http://schemas.openxmlformats.org/officeDocument/2006/relationships/hyperlink" Target="http://pwidgis03.salud.gob.mx:8080/Sismos/OFICIO%20JSIII%20DICTAMEN%20SISMO%20CSSAN%20CARLOS.pdf" TargetMode="External"/><Relationship Id="rId6" Type="http://schemas.openxmlformats.org/officeDocument/2006/relationships/hyperlink" Target="http://pwidgis03.salud.gob.mx:8080/Sismos/5-CS%20T-III%20LOMAS%20LA%20ERA.zip" TargetMode="External"/><Relationship Id="rId15" Type="http://schemas.openxmlformats.org/officeDocument/2006/relationships/hyperlink" Target="http://pwidgis03.salud.gob.mx:8080/Sismos/14-HOSP%20MUJER.zip" TargetMode="External"/><Relationship Id="rId23" Type="http://schemas.openxmlformats.org/officeDocument/2006/relationships/hyperlink" Target="http://pwidgis03.salud.gob.mx:8080/Sismos/4-24%20DE%20FEBRERO.zip" TargetMode="External"/><Relationship Id="rId28" Type="http://schemas.openxmlformats.org/officeDocument/2006/relationships/hyperlink" Target="http://pwidgis03.salud.gob.mx:8080/Sismos/9.-%20CS%20Tetipac.zip" TargetMode="External"/><Relationship Id="rId36" Type="http://schemas.openxmlformats.org/officeDocument/2006/relationships/hyperlink" Target="http://pwidgis03.salud.gob.mx:8080/Sismos/17-CS%20Tlalquezalan.zip" TargetMode="External"/><Relationship Id="rId49" Type="http://schemas.openxmlformats.org/officeDocument/2006/relationships/hyperlink" Target="http://pwidgis03.salud.gob.mx:8080/Sismos/10-HG%20Huixtla.zip" TargetMode="External"/><Relationship Id="rId57" Type="http://schemas.openxmlformats.org/officeDocument/2006/relationships/hyperlink" Target="http://pwidgis03.salud.gob.mx:8080/Sismos/4-%20FOTOS%20TAPANATEPEC.zip" TargetMode="External"/><Relationship Id="rId106" Type="http://schemas.openxmlformats.org/officeDocument/2006/relationships/hyperlink" Target="http://pwidgis03.salud.gob.mx:8080/Sismos/22-SN%20GASPAR.zip" TargetMode="External"/><Relationship Id="rId10" Type="http://schemas.openxmlformats.org/officeDocument/2006/relationships/hyperlink" Target="http://pwidgis03.salud.gob.mx:8080/Sismos/9-HG%20TORRE%20MEDICA%20TEPEPAN.zip" TargetMode="External"/><Relationship Id="rId31" Type="http://schemas.openxmlformats.org/officeDocument/2006/relationships/hyperlink" Target="http://pwidgis03.salud.gob.mx:8080/Sismos/19-CS%20Tepetlapa.zip" TargetMode="External"/><Relationship Id="rId44" Type="http://schemas.openxmlformats.org/officeDocument/2006/relationships/hyperlink" Target="http://pwidgis03.salud.gob.mx:8080/Sismos/6-C.S%20Tlatenchi%20(Sustitucion).zip" TargetMode="External"/><Relationship Id="rId52" Type="http://schemas.openxmlformats.org/officeDocument/2006/relationships/hyperlink" Target="http://pwidgis03.salud.gob.mx:8080/Sismos/3-Laboratorio%20Estatal.zip" TargetMode="External"/><Relationship Id="rId60" Type="http://schemas.openxmlformats.org/officeDocument/2006/relationships/hyperlink" Target="http://pwidgis03.salud.gob.mx:8080/Sismos/5-SANTA%20MARIA%20HUAMELULA.zip" TargetMode="External"/><Relationship Id="rId65" Type="http://schemas.openxmlformats.org/officeDocument/2006/relationships/hyperlink" Target="http://pwidgis03.salud.gob.mx:8080/Sismos/11.%20-%20EL%20ESPINAL%20-%20CESR%20DE%202%20NB.zip" TargetMode="External"/><Relationship Id="rId73" Type="http://schemas.openxmlformats.org/officeDocument/2006/relationships/hyperlink" Target="http://pwidgis03.salud.gob.mx:8080/Sismos/20.%20-%20CD.%20IXTEPEC%20-%20CSU%204%20NB.zip" TargetMode="External"/><Relationship Id="rId78" Type="http://schemas.openxmlformats.org/officeDocument/2006/relationships/hyperlink" Target="http://pwidgis03.salud.gob.mx:8080/Sismos/25-%20JALTEPEC%20DE%20CANDAYOC-S.%20COTZOCON%20-%20CSR%203%20NB.zip" TargetMode="External"/><Relationship Id="rId81" Type="http://schemas.openxmlformats.org/officeDocument/2006/relationships/hyperlink" Target="http://pwidgis03.salud.gob.mx:8080/Sismos/28-SANTA%20MARIA%20XADANI%20-%20CSR%201%20NB.zip" TargetMode="External"/><Relationship Id="rId86" Type="http://schemas.openxmlformats.org/officeDocument/2006/relationships/hyperlink" Target="http://pwidgis03.salud.gob.mx:8080/Sismos/35.%20-%20SALINA%20CRUZ%20URBANO%201%20-%20CSU%2012%20NB.zip" TargetMode="External"/><Relationship Id="rId94" Type="http://schemas.openxmlformats.org/officeDocument/2006/relationships/hyperlink" Target="http://pwidgis03.salud.gob.mx:8080/Sismos/37-NEZA-IMPULSORA.zip" TargetMode="External"/><Relationship Id="rId99" Type="http://schemas.openxmlformats.org/officeDocument/2006/relationships/hyperlink" Target="http://pwidgis03.salud.gob.mx:8080/Sismos/36-NEZA-PIRULES.zip" TargetMode="External"/><Relationship Id="rId101" Type="http://schemas.openxmlformats.org/officeDocument/2006/relationships/hyperlink" Target="http://pwidgis03.salud.gob.mx:8080/Sismos/12-CEAPS%20SANTIAGO%20TIANGUISTENCO.zip" TargetMode="External"/><Relationship Id="rId4" Type="http://schemas.openxmlformats.org/officeDocument/2006/relationships/hyperlink" Target="http://pwidgis03.salud.gob.mx:8080/Sismos/3-CS%20T-III%20DR.%20MAXIMILIANO%20R.zip" TargetMode="External"/><Relationship Id="rId9" Type="http://schemas.openxmlformats.org/officeDocument/2006/relationships/hyperlink" Target="http://pwidgis03.salud.gob.mx:8080/Sismos/6-EDIF.%20ADTIVO.%20XOCONGO.zip" TargetMode="External"/><Relationship Id="rId13" Type="http://schemas.openxmlformats.org/officeDocument/2006/relationships/hyperlink" Target="http://pwidgis03.salud.gob.mx:8080/Sismos/12-HE%20IZTAPALAPA.zip" TargetMode="External"/><Relationship Id="rId18" Type="http://schemas.openxmlformats.org/officeDocument/2006/relationships/hyperlink" Target="http://pwidgis03.salud.gob.mx:8080/Sismos/16-JUAREZ%20MEXICO.zip" TargetMode="External"/><Relationship Id="rId39" Type="http://schemas.openxmlformats.org/officeDocument/2006/relationships/hyperlink" Target="http://pwidgis03.salud.gob.mx:8080/Sismos/1-HG%20Cuernavaca.zip" TargetMode="External"/><Relationship Id="rId109" Type="http://schemas.openxmlformats.org/officeDocument/2006/relationships/hyperlink" Target="http://pwidgis03.salud.gob.mx:8080/Sismos/20-GUSDALUPE%20VICTORIA.zip" TargetMode="External"/><Relationship Id="rId34" Type="http://schemas.openxmlformats.org/officeDocument/2006/relationships/hyperlink" Target="http://pwidgis03.salud.gob.mx:8080/Sismos/14.-%20CS%20Xochapa.zip" TargetMode="External"/><Relationship Id="rId50" Type="http://schemas.openxmlformats.org/officeDocument/2006/relationships/hyperlink" Target="http://pwidgis03.salud.gob.mx:8080/Sismos/6-Bienestar%20Social%20Tuxtla%20Gtz.zip" TargetMode="External"/><Relationship Id="rId55" Type="http://schemas.openxmlformats.org/officeDocument/2006/relationships/hyperlink" Target="http://pwidgis03.salud.gob.mx:8080/Sismos/2-%20FOTOS%20CAMELIA%20ROJA.zip" TargetMode="External"/><Relationship Id="rId76" Type="http://schemas.openxmlformats.org/officeDocument/2006/relationships/hyperlink" Target="http://pwidgis03.salud.gob.mx:8080/Sismos/23.%20-%20SAN%20FRANCISCO%20DEL%20MAR%20-%20CSR%201%20NB.zip" TargetMode="External"/><Relationship Id="rId97" Type="http://schemas.openxmlformats.org/officeDocument/2006/relationships/hyperlink" Target="http://pwidgis03.salud.gob.mx:8080/Sismos/34-NEZA-JARDINES.zip" TargetMode="External"/><Relationship Id="rId104" Type="http://schemas.openxmlformats.org/officeDocument/2006/relationships/hyperlink" Target="http://pwidgis03.salud.gob.mx:8080/Sismos/19-CEAP%20ZUMPAHUACAN.zip" TargetMode="External"/><Relationship Id="rId7" Type="http://schemas.openxmlformats.org/officeDocument/2006/relationships/hyperlink" Target="http://pwidgis03.salud.gob.mx:8080/Sismos/7-H%20MI%20%20TLAHUAC.zip" TargetMode="External"/><Relationship Id="rId71" Type="http://schemas.openxmlformats.org/officeDocument/2006/relationships/hyperlink" Target="http://pwidgis03.salud.gob.mx:8080/Sismos/18.-CHAHUITES%20-%20CSR%202%20NB.zip" TargetMode="External"/><Relationship Id="rId92" Type="http://schemas.openxmlformats.org/officeDocument/2006/relationships/hyperlink" Target="http://pwidgis03.salud.gob.mx:8080/Sismos/35-NEZA-VIRGENCITAS.zip" TargetMode="External"/><Relationship Id="rId2" Type="http://schemas.openxmlformats.org/officeDocument/2006/relationships/hyperlink" Target="http://pwidgis03.salud.gob.mx:8080/Sismos/9-CS%20San%20Carlos-Yautepec.zip" TargetMode="External"/><Relationship Id="rId29" Type="http://schemas.openxmlformats.org/officeDocument/2006/relationships/hyperlink" Target="http://pwidgis03.salud.gob.mx:8080/Sismos/10.-%20Jurisdicci%C3%B3n%20Tlapa.zip" TargetMode="External"/><Relationship Id="rId24" Type="http://schemas.openxmlformats.org/officeDocument/2006/relationships/hyperlink" Target="http://pwidgis03.salud.gob.mx:8080/Sismos/5-ZACACOYUCA.zip" TargetMode="External"/><Relationship Id="rId40" Type="http://schemas.openxmlformats.org/officeDocument/2006/relationships/hyperlink" Target="http://pwidgis03.salud.gob.mx:8080/Sismos/2-SINDIS%20Temixco.zip" TargetMode="External"/><Relationship Id="rId45" Type="http://schemas.openxmlformats.org/officeDocument/2006/relationships/hyperlink" Target="http://pwidgis03.salud.gob.mx:8080/Sismos/7-HC%20Ocuituco.zip" TargetMode="External"/><Relationship Id="rId66" Type="http://schemas.openxmlformats.org/officeDocument/2006/relationships/hyperlink" Target="http://pwidgis03.salud.gob.mx:8080/Sismos/12.%20-%20ASUNCION%20IXTALTEPEC%20-%20CSR%202%20NB.zip" TargetMode="External"/><Relationship Id="rId87" Type="http://schemas.openxmlformats.org/officeDocument/2006/relationships/hyperlink" Target="http://pwidgis03.salud.gob.mx:8080/Sismos/25-ATLAUTLA.zip" TargetMode="External"/><Relationship Id="rId110" Type="http://schemas.openxmlformats.org/officeDocument/2006/relationships/hyperlink" Target="http://pwidgis03.salud.gob.mx:8080/Sismos/21-SN%20ISIDRO%20CHAPA.zip" TargetMode="External"/><Relationship Id="rId61" Type="http://schemas.openxmlformats.org/officeDocument/2006/relationships/hyperlink" Target="http://pwidgis03.salud.gob.mx:8080/Sismos/6-%20CS%20El%20zopilote.zip" TargetMode="External"/><Relationship Id="rId82" Type="http://schemas.openxmlformats.org/officeDocument/2006/relationships/hyperlink" Target="http://pwidgis03.salud.gob.mx:8080/Sismos/29.%20-%20PALOMARES%20-%20CSR%203%20NB.zip" TargetMode="External"/><Relationship Id="rId19" Type="http://schemas.openxmlformats.org/officeDocument/2006/relationships/hyperlink" Target="http://pwidgis03.salud.gob.mx:8080/Sismos/18-JUAREZ%20CENTRO.zip" TargetMode="External"/><Relationship Id="rId14" Type="http://schemas.openxmlformats.org/officeDocument/2006/relationships/hyperlink" Target="http://pwidgis03.salud.gob.mx:8080/Sismos/13-HG%20TLAHUAC.zip" TargetMode="External"/><Relationship Id="rId30" Type="http://schemas.openxmlformats.org/officeDocument/2006/relationships/hyperlink" Target="http://pwidgis03.salud.gob.mx:8080/Sismos/11.-%20CS%20Tlapa.zip" TargetMode="External"/><Relationship Id="rId35" Type="http://schemas.openxmlformats.org/officeDocument/2006/relationships/hyperlink" Target="http://pwidgis03.salud.gob.mx:8080/Sismos/15.-%20CS%20Tlalixtlaquilla.zip" TargetMode="External"/><Relationship Id="rId56" Type="http://schemas.openxmlformats.org/officeDocument/2006/relationships/hyperlink" Target="http://pwidgis03.salud.gob.mx:8080/Sismos/3-%20FOTOS%20EL%20CEDRAL.zip" TargetMode="External"/><Relationship Id="rId77" Type="http://schemas.openxmlformats.org/officeDocument/2006/relationships/hyperlink" Target="http://pwidgis03.salud.gob.mx:8080/Sismos/24-%20BOCA%20DEL%20RIO%20SALINA%20CRUZ%20-%20CSR%201%20NB.zip" TargetMode="External"/><Relationship Id="rId100" Type="http://schemas.openxmlformats.org/officeDocument/2006/relationships/hyperlink" Target="http://pwidgis03.salud.gob.mx:8080/Sismos/27-%20HM%20TEPETLIXPA.zip" TargetMode="External"/><Relationship Id="rId105" Type="http://schemas.openxmlformats.org/officeDocument/2006/relationships/hyperlink" Target="http://pwidgis03.salud.gob.mx:8080/Sismos/10-SN%20ANTONIO%20GPE.zip" TargetMode="External"/><Relationship Id="rId8" Type="http://schemas.openxmlformats.org/officeDocument/2006/relationships/hyperlink" Target="http://pwidgis03.salud.gob.mx:8080/Sismos/8-%20HG%20BELISARIO%20D.zip" TargetMode="External"/><Relationship Id="rId51" Type="http://schemas.openxmlformats.org/officeDocument/2006/relationships/hyperlink" Target="http://pwidgis03.salud.gob.mx:8080/Sismos/11-HRAE%20CHIAPAS.zip" TargetMode="External"/><Relationship Id="rId72" Type="http://schemas.openxmlformats.org/officeDocument/2006/relationships/hyperlink" Target="http://pwidgis03.salud.gob.mx:8080/Sismos/19-%20SANTIAGO%20ASTATA%20-%20CSR%201%20NB.zip" TargetMode="External"/><Relationship Id="rId93" Type="http://schemas.openxmlformats.org/officeDocument/2006/relationships/hyperlink" Target="http://pwidgis03.salud.gob.mx:8080/Sismos/32-NEZA-BENITO%20JUAREZ.zip" TargetMode="External"/><Relationship Id="rId98" Type="http://schemas.openxmlformats.org/officeDocument/2006/relationships/hyperlink" Target="http://pwidgis03.salud.gob.mx:8080/Sismos/29-NEZA-MANANTIALES.zip" TargetMode="External"/><Relationship Id="rId3" Type="http://schemas.openxmlformats.org/officeDocument/2006/relationships/hyperlink" Target="http://pwidgis03.salud.gob.mx:8080/Sismos/1-CS%20T-II%20SANTA%20ROSA%20X.zip" TargetMode="External"/><Relationship Id="rId25" Type="http://schemas.openxmlformats.org/officeDocument/2006/relationships/hyperlink" Target="http://pwidgis03.salud.gob.mx:8080/Sismos/6-C.S%20TAXCO%20(Sustitucion).zip" TargetMode="External"/><Relationship Id="rId46" Type="http://schemas.openxmlformats.org/officeDocument/2006/relationships/hyperlink" Target="http://pwidgis03.salud.gob.mx:8080/Sismos/8-CS_Ajuchitlan-Tlaquitenango.zip" TargetMode="External"/><Relationship Id="rId67" Type="http://schemas.openxmlformats.org/officeDocument/2006/relationships/hyperlink" Target="http://pwidgis03.salud.gob.mx:8080/Sismos/13.-%20SAN%20BLAS%20ATEMPA%20-%20CSR%203%20NB.zip" TargetMode="External"/><Relationship Id="rId20" Type="http://schemas.openxmlformats.org/officeDocument/2006/relationships/hyperlink" Target="http://pwidgis03.salud.gob.mx:8080/Sismos/1-APANGUITO.zip" TargetMode="External"/><Relationship Id="rId41" Type="http://schemas.openxmlformats.org/officeDocument/2006/relationships/hyperlink" Target="http://pwidgis03.salud.gob.mx:8080/Sismos/3-Lab%20Est%20Salud%20P.zip" TargetMode="External"/><Relationship Id="rId62" Type="http://schemas.openxmlformats.org/officeDocument/2006/relationships/hyperlink" Target="http://pwidgis03.salud.gob.mx:8080/Sismos/8-CS%20Santa%20Maria%20Colotepec.zip" TargetMode="External"/><Relationship Id="rId83" Type="http://schemas.openxmlformats.org/officeDocument/2006/relationships/hyperlink" Target="http://pwidgis03.salud.gob.mx:8080/Sismos/31.%20-%20HEROICA%20CISUDAD%20DE%20JUCHITAN%20DE%20ZARAGOZA%20%20COLONIA%20COLOSIO%20-%20CSR%201%20NB.zip" TargetMode="External"/><Relationship Id="rId88" Type="http://schemas.openxmlformats.org/officeDocument/2006/relationships/hyperlink" Target="http://pwidgis03.salud.gob.mx:8080/Sismos/25-ATLAUTLA.zip" TargetMode="External"/><Relationship Id="rId111" Type="http://schemas.openxmlformats.org/officeDocument/2006/relationships/hyperlink" Target="http://pwidgis03.salud.gob.mx:8080/Sismos/11-C.S.%20El%20Carmen.z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6"/>
  <sheetViews>
    <sheetView zoomScaleNormal="100" zoomScalePageLayoutView="150" workbookViewId="0"/>
  </sheetViews>
  <sheetFormatPr baseColWidth="10" defaultColWidth="11.42578125" defaultRowHeight="15" x14ac:dyDescent="0.25"/>
  <cols>
    <col min="1" max="1" width="14.85546875" style="1" customWidth="1"/>
    <col min="2" max="2" width="10.28515625" style="1" customWidth="1"/>
    <col min="3" max="3" width="19.7109375" style="1" customWidth="1"/>
    <col min="4" max="4" width="16.85546875" style="1" customWidth="1"/>
    <col min="5" max="5" width="38.28515625" style="1" customWidth="1"/>
    <col min="6" max="6" width="14.140625" style="1" customWidth="1"/>
    <col min="7" max="7" width="9.7109375" style="2" customWidth="1"/>
    <col min="8" max="8" width="11.42578125" style="1" customWidth="1"/>
    <col min="9" max="9" width="11.42578125" style="2" customWidth="1"/>
    <col min="10" max="10" width="11.42578125" style="1" customWidth="1"/>
    <col min="11" max="11" width="11.42578125" style="2" customWidth="1"/>
    <col min="12" max="14" width="11.42578125" style="1" customWidth="1"/>
    <col min="15" max="15" width="11.42578125" style="1"/>
    <col min="16" max="16" width="16.42578125" style="1" customWidth="1"/>
    <col min="17" max="19" width="11.42578125" style="1"/>
    <col min="20" max="20" width="26.42578125" style="1" customWidth="1"/>
    <col min="21" max="22" width="11.42578125" style="1"/>
    <col min="23" max="23" width="17" style="1" customWidth="1"/>
    <col min="24" max="29" width="19.85546875" style="1" customWidth="1"/>
    <col min="30" max="31" width="21.140625" style="1" customWidth="1"/>
    <col min="32" max="32" width="24.28515625" style="1" customWidth="1"/>
    <col min="33" max="33" width="18" style="9" customWidth="1"/>
    <col min="34" max="34" width="21" style="1" customWidth="1"/>
    <col min="35" max="16384" width="11.42578125" style="1"/>
  </cols>
  <sheetData>
    <row r="1" spans="1:38" x14ac:dyDescent="0.25">
      <c r="A1" s="1" t="s">
        <v>0</v>
      </c>
      <c r="B1" s="1" t="s">
        <v>21</v>
      </c>
      <c r="C1" s="1" t="s">
        <v>17</v>
      </c>
      <c r="D1" s="1" t="s">
        <v>1</v>
      </c>
      <c r="E1" s="1" t="s">
        <v>2</v>
      </c>
      <c r="F1" s="1" t="s">
        <v>31</v>
      </c>
      <c r="G1" s="2" t="s">
        <v>3</v>
      </c>
      <c r="H1" s="1" t="s">
        <v>4</v>
      </c>
      <c r="I1" s="2" t="s">
        <v>5</v>
      </c>
      <c r="J1" s="1" t="s">
        <v>6</v>
      </c>
      <c r="K1" s="2" t="s">
        <v>7</v>
      </c>
      <c r="L1" s="1" t="s">
        <v>8</v>
      </c>
      <c r="M1" s="1" t="s">
        <v>9</v>
      </c>
      <c r="N1" s="1" t="s">
        <v>10</v>
      </c>
      <c r="O1" s="1" t="s">
        <v>11</v>
      </c>
      <c r="P1" s="1" t="s">
        <v>13</v>
      </c>
      <c r="Q1" s="1" t="s">
        <v>14</v>
      </c>
      <c r="R1" s="1" t="s">
        <v>12</v>
      </c>
      <c r="S1" s="1" t="s">
        <v>15</v>
      </c>
      <c r="T1" s="1" t="s">
        <v>24</v>
      </c>
      <c r="U1" s="1" t="s">
        <v>25</v>
      </c>
      <c r="V1" s="1" t="s">
        <v>26</v>
      </c>
      <c r="W1" s="1" t="s">
        <v>33</v>
      </c>
      <c r="X1" s="1" t="s">
        <v>34</v>
      </c>
      <c r="Y1" s="1" t="s">
        <v>29</v>
      </c>
      <c r="Z1" s="1" t="s">
        <v>20</v>
      </c>
      <c r="AA1" s="1" t="s">
        <v>37</v>
      </c>
      <c r="AB1" s="1" t="s">
        <v>36</v>
      </c>
      <c r="AC1" s="1" t="s">
        <v>30</v>
      </c>
      <c r="AD1" s="1" t="s">
        <v>32</v>
      </c>
      <c r="AE1" s="1" t="s">
        <v>35</v>
      </c>
      <c r="AF1" s="1" t="s">
        <v>27</v>
      </c>
      <c r="AG1" s="9" t="s">
        <v>16</v>
      </c>
      <c r="AH1" s="1" t="s">
        <v>28</v>
      </c>
    </row>
    <row r="2" spans="1:38" x14ac:dyDescent="0.25">
      <c r="A2" s="3">
        <v>42985</v>
      </c>
      <c r="B2" s="4" t="s">
        <v>22</v>
      </c>
      <c r="C2" s="5" t="s">
        <v>173</v>
      </c>
      <c r="D2" s="5" t="s">
        <v>38</v>
      </c>
      <c r="E2" s="5" t="s">
        <v>176</v>
      </c>
      <c r="F2" s="7" t="s">
        <v>301</v>
      </c>
      <c r="G2" s="2">
        <v>7</v>
      </c>
      <c r="H2" s="5" t="s">
        <v>660</v>
      </c>
      <c r="I2" s="2">
        <v>40</v>
      </c>
      <c r="J2" s="5" t="s">
        <v>666</v>
      </c>
      <c r="K2" s="2">
        <v>1</v>
      </c>
      <c r="L2" s="5" t="s">
        <v>666</v>
      </c>
      <c r="M2" s="6">
        <v>15.145903000000001</v>
      </c>
      <c r="N2" s="6">
        <v>-92.457536000000005</v>
      </c>
      <c r="O2" s="1" t="s">
        <v>18</v>
      </c>
      <c r="P2" s="5" t="s">
        <v>142</v>
      </c>
      <c r="Q2" s="1" t="s">
        <v>140</v>
      </c>
      <c r="R2" s="1" t="s">
        <v>141</v>
      </c>
      <c r="S2" s="1" t="s">
        <v>524</v>
      </c>
      <c r="T2" s="8" t="s">
        <v>464</v>
      </c>
      <c r="U2" s="1" t="s">
        <v>446</v>
      </c>
      <c r="V2" s="1" t="s">
        <v>451</v>
      </c>
      <c r="W2" s="1">
        <v>56</v>
      </c>
      <c r="X2" s="1">
        <v>56</v>
      </c>
      <c r="Y2" s="1" t="s">
        <v>773</v>
      </c>
      <c r="Z2" s="1" t="s">
        <v>773</v>
      </c>
      <c r="AA2" s="1" t="s">
        <v>773</v>
      </c>
      <c r="AB2" s="1" t="s">
        <v>773</v>
      </c>
      <c r="AC2" s="1" t="s">
        <v>773</v>
      </c>
      <c r="AD2" s="1" t="s">
        <v>773</v>
      </c>
      <c r="AE2" s="1" t="s">
        <v>773</v>
      </c>
      <c r="AF2" s="1" t="s">
        <v>432</v>
      </c>
      <c r="AG2" s="9">
        <v>1200000</v>
      </c>
      <c r="AH2" s="1" t="s">
        <v>525</v>
      </c>
      <c r="AL2" s="5"/>
    </row>
    <row r="3" spans="1:38" x14ac:dyDescent="0.25">
      <c r="A3" s="3">
        <v>42985</v>
      </c>
      <c r="B3" s="4" t="s">
        <v>22</v>
      </c>
      <c r="C3" s="5" t="s">
        <v>174</v>
      </c>
      <c r="D3" s="5" t="s">
        <v>39</v>
      </c>
      <c r="E3" s="5" t="s">
        <v>177</v>
      </c>
      <c r="F3" s="7" t="s">
        <v>302</v>
      </c>
      <c r="G3" s="2">
        <v>7</v>
      </c>
      <c r="H3" s="5" t="s">
        <v>660</v>
      </c>
      <c r="I3" s="2">
        <v>97</v>
      </c>
      <c r="J3" s="5" t="s">
        <v>667</v>
      </c>
      <c r="K3" s="2">
        <v>40</v>
      </c>
      <c r="L3" s="5" t="s">
        <v>668</v>
      </c>
      <c r="M3" s="6">
        <v>16.049600000000002</v>
      </c>
      <c r="N3" s="6">
        <v>-93.867000000000004</v>
      </c>
      <c r="O3" s="1" t="s">
        <v>18</v>
      </c>
      <c r="P3" s="5" t="s">
        <v>142</v>
      </c>
      <c r="Q3" s="1" t="s">
        <v>140</v>
      </c>
      <c r="R3" s="1" t="s">
        <v>141</v>
      </c>
      <c r="S3" s="1" t="s">
        <v>526</v>
      </c>
      <c r="T3" s="8" t="s">
        <v>462</v>
      </c>
      <c r="U3" s="1" t="s">
        <v>446</v>
      </c>
      <c r="V3" s="1" t="s">
        <v>23</v>
      </c>
      <c r="W3" s="1">
        <v>0</v>
      </c>
      <c r="X3" s="1">
        <v>0</v>
      </c>
      <c r="Y3" s="1" t="s">
        <v>773</v>
      </c>
      <c r="Z3" s="1" t="s">
        <v>773</v>
      </c>
      <c r="AA3" s="1" t="s">
        <v>773</v>
      </c>
      <c r="AB3" s="1" t="s">
        <v>773</v>
      </c>
      <c r="AC3" s="1" t="s">
        <v>773</v>
      </c>
      <c r="AD3" s="1" t="s">
        <v>773</v>
      </c>
      <c r="AE3" s="1" t="s">
        <v>773</v>
      </c>
      <c r="AF3" s="1" t="s">
        <v>431</v>
      </c>
      <c r="AG3" s="9">
        <v>18000000</v>
      </c>
      <c r="AH3" s="1" t="s">
        <v>649</v>
      </c>
      <c r="AL3" s="5"/>
    </row>
    <row r="4" spans="1:38" x14ac:dyDescent="0.25">
      <c r="A4" s="3">
        <v>42985</v>
      </c>
      <c r="B4" s="4" t="s">
        <v>22</v>
      </c>
      <c r="C4" s="5" t="s">
        <v>173</v>
      </c>
      <c r="D4" s="5" t="s">
        <v>40</v>
      </c>
      <c r="E4" s="5" t="s">
        <v>178</v>
      </c>
      <c r="F4" s="7" t="s">
        <v>303</v>
      </c>
      <c r="G4" s="2">
        <v>7</v>
      </c>
      <c r="H4" s="5" t="s">
        <v>660</v>
      </c>
      <c r="I4" s="2">
        <v>101</v>
      </c>
      <c r="J4" s="5" t="s">
        <v>669</v>
      </c>
      <c r="K4" s="2">
        <v>1</v>
      </c>
      <c r="L4" s="5" t="s">
        <v>669</v>
      </c>
      <c r="M4" s="6">
        <v>16.745881000000001</v>
      </c>
      <c r="N4" s="6">
        <v>-93.116929999999996</v>
      </c>
      <c r="O4" s="1" t="s">
        <v>18</v>
      </c>
      <c r="P4" s="5" t="s">
        <v>142</v>
      </c>
      <c r="Q4" s="1" t="s">
        <v>140</v>
      </c>
      <c r="R4" s="1" t="s">
        <v>19</v>
      </c>
      <c r="S4" s="1" t="s">
        <v>527</v>
      </c>
      <c r="T4" s="8" t="s">
        <v>463</v>
      </c>
      <c r="U4" s="1" t="s">
        <v>446</v>
      </c>
      <c r="V4" s="1" t="s">
        <v>451</v>
      </c>
      <c r="W4" s="1">
        <v>240</v>
      </c>
      <c r="X4" s="1">
        <v>240</v>
      </c>
      <c r="Y4" s="1" t="s">
        <v>773</v>
      </c>
      <c r="Z4" s="1" t="s">
        <v>773</v>
      </c>
      <c r="AA4" s="1" t="s">
        <v>773</v>
      </c>
      <c r="AB4" s="1" t="s">
        <v>773</v>
      </c>
      <c r="AC4" s="1" t="s">
        <v>773</v>
      </c>
      <c r="AD4" s="1" t="s">
        <v>773</v>
      </c>
      <c r="AE4" s="1" t="s">
        <v>773</v>
      </c>
      <c r="AF4" s="1" t="s">
        <v>432</v>
      </c>
      <c r="AG4" s="9">
        <v>1000000</v>
      </c>
      <c r="AH4" s="1" t="s">
        <v>525</v>
      </c>
      <c r="AL4" s="5"/>
    </row>
    <row r="5" spans="1:38" x14ac:dyDescent="0.25">
      <c r="A5" s="3">
        <v>42985</v>
      </c>
      <c r="B5" s="4" t="s">
        <v>22</v>
      </c>
      <c r="C5" s="5" t="s">
        <v>174</v>
      </c>
      <c r="D5" s="5" t="s">
        <v>41</v>
      </c>
      <c r="E5" s="5" t="s">
        <v>179</v>
      </c>
      <c r="F5" s="7" t="s">
        <v>304</v>
      </c>
      <c r="G5" s="2">
        <v>7</v>
      </c>
      <c r="H5" s="5" t="s">
        <v>660</v>
      </c>
      <c r="I5" s="2">
        <v>101</v>
      </c>
      <c r="J5" s="5" t="s">
        <v>669</v>
      </c>
      <c r="K5" s="2">
        <v>1</v>
      </c>
      <c r="L5" s="5" t="s">
        <v>669</v>
      </c>
      <c r="M5" s="6">
        <v>16.744900000000001</v>
      </c>
      <c r="N5" s="6">
        <v>-93.090699999999998</v>
      </c>
      <c r="O5" s="1" t="s">
        <v>18</v>
      </c>
      <c r="P5" s="5" t="s">
        <v>142</v>
      </c>
      <c r="Q5" s="1" t="s">
        <v>140</v>
      </c>
      <c r="R5" s="1" t="s">
        <v>19</v>
      </c>
      <c r="S5" s="1" t="s">
        <v>528</v>
      </c>
      <c r="T5" s="8" t="s">
        <v>465</v>
      </c>
      <c r="U5" s="1" t="s">
        <v>446</v>
      </c>
      <c r="V5" s="1" t="s">
        <v>451</v>
      </c>
      <c r="W5" s="1">
        <v>1</v>
      </c>
      <c r="X5" s="1">
        <v>1</v>
      </c>
      <c r="Y5" s="1" t="s">
        <v>773</v>
      </c>
      <c r="Z5" s="1" t="s">
        <v>773</v>
      </c>
      <c r="AA5" s="1" t="s">
        <v>773</v>
      </c>
      <c r="AB5" s="1" t="s">
        <v>773</v>
      </c>
      <c r="AC5" s="1" t="s">
        <v>773</v>
      </c>
      <c r="AD5" s="1" t="s">
        <v>773</v>
      </c>
      <c r="AE5" s="1" t="s">
        <v>773</v>
      </c>
      <c r="AF5" s="1" t="s">
        <v>431</v>
      </c>
      <c r="AG5" s="9">
        <v>7100000</v>
      </c>
      <c r="AH5" s="1" t="s">
        <v>525</v>
      </c>
      <c r="AL5" s="5"/>
    </row>
    <row r="6" spans="1:38" x14ac:dyDescent="0.25">
      <c r="A6" s="3">
        <v>42985</v>
      </c>
      <c r="B6" s="4" t="s">
        <v>22</v>
      </c>
      <c r="C6" s="5" t="s">
        <v>174</v>
      </c>
      <c r="D6" s="5" t="s">
        <v>42</v>
      </c>
      <c r="E6" s="5" t="s">
        <v>180</v>
      </c>
      <c r="F6" s="7" t="s">
        <v>305</v>
      </c>
      <c r="G6" s="2">
        <v>7</v>
      </c>
      <c r="H6" s="5" t="s">
        <v>660</v>
      </c>
      <c r="I6" s="2">
        <v>101</v>
      </c>
      <c r="J6" s="5" t="s">
        <v>669</v>
      </c>
      <c r="K6" s="2">
        <v>1</v>
      </c>
      <c r="L6" s="5" t="s">
        <v>669</v>
      </c>
      <c r="M6" s="6">
        <v>16.764299999999999</v>
      </c>
      <c r="N6" s="6">
        <v>-93.183700000000002</v>
      </c>
      <c r="O6" s="1" t="s">
        <v>18</v>
      </c>
      <c r="P6" s="5" t="s">
        <v>142</v>
      </c>
      <c r="Q6" s="1" t="s">
        <v>140</v>
      </c>
      <c r="R6" s="1" t="s">
        <v>19</v>
      </c>
      <c r="S6" s="1" t="s">
        <v>529</v>
      </c>
      <c r="T6" s="1" t="s">
        <v>773</v>
      </c>
      <c r="U6" s="1" t="s">
        <v>446</v>
      </c>
      <c r="V6" s="1" t="s">
        <v>451</v>
      </c>
      <c r="W6" s="1">
        <v>3</v>
      </c>
      <c r="X6" s="1">
        <v>3</v>
      </c>
      <c r="Y6" s="1" t="s">
        <v>773</v>
      </c>
      <c r="Z6" s="1" t="s">
        <v>773</v>
      </c>
      <c r="AA6" s="1" t="s">
        <v>773</v>
      </c>
      <c r="AB6" s="1" t="s">
        <v>773</v>
      </c>
      <c r="AC6" s="1" t="s">
        <v>773</v>
      </c>
      <c r="AD6" s="1" t="s">
        <v>773</v>
      </c>
      <c r="AE6" s="1" t="s">
        <v>773</v>
      </c>
      <c r="AF6" s="1" t="s">
        <v>432</v>
      </c>
      <c r="AG6" s="9">
        <v>2000000</v>
      </c>
      <c r="AH6" s="1" t="s">
        <v>525</v>
      </c>
      <c r="AL6" s="5"/>
    </row>
    <row r="7" spans="1:38" x14ac:dyDescent="0.25">
      <c r="A7" s="3">
        <v>42985</v>
      </c>
      <c r="B7" s="4" t="s">
        <v>22</v>
      </c>
      <c r="C7" s="5" t="s">
        <v>174</v>
      </c>
      <c r="D7" s="5" t="s">
        <v>43</v>
      </c>
      <c r="E7" s="5" t="s">
        <v>181</v>
      </c>
      <c r="F7" s="7" t="s">
        <v>306</v>
      </c>
      <c r="G7" s="2">
        <v>7</v>
      </c>
      <c r="H7" s="5" t="s">
        <v>660</v>
      </c>
      <c r="I7" s="2">
        <v>101</v>
      </c>
      <c r="J7" s="5" t="s">
        <v>669</v>
      </c>
      <c r="K7" s="2">
        <v>1</v>
      </c>
      <c r="L7" s="5" t="s">
        <v>669</v>
      </c>
      <c r="M7" s="6">
        <v>16.7637</v>
      </c>
      <c r="N7" s="6">
        <v>-93.073099999999997</v>
      </c>
      <c r="O7" s="1" t="s">
        <v>18</v>
      </c>
      <c r="P7" s="5" t="s">
        <v>142</v>
      </c>
      <c r="Q7" s="1" t="s">
        <v>140</v>
      </c>
      <c r="R7" s="1" t="s">
        <v>19</v>
      </c>
      <c r="S7" s="1" t="s">
        <v>530</v>
      </c>
      <c r="T7" s="1" t="s">
        <v>773</v>
      </c>
      <c r="U7" s="1" t="s">
        <v>446</v>
      </c>
      <c r="V7" s="1" t="s">
        <v>451</v>
      </c>
      <c r="W7" s="1">
        <v>2</v>
      </c>
      <c r="X7" s="1">
        <v>2</v>
      </c>
      <c r="Y7" s="1" t="s">
        <v>773</v>
      </c>
      <c r="Z7" s="1" t="s">
        <v>773</v>
      </c>
      <c r="AA7" s="1" t="s">
        <v>773</v>
      </c>
      <c r="AB7" s="1" t="s">
        <v>773</v>
      </c>
      <c r="AC7" s="1" t="s">
        <v>773</v>
      </c>
      <c r="AD7" s="1" t="s">
        <v>773</v>
      </c>
      <c r="AE7" s="1" t="s">
        <v>773</v>
      </c>
      <c r="AF7" s="1" t="s">
        <v>431</v>
      </c>
      <c r="AG7" s="9">
        <v>17000000</v>
      </c>
      <c r="AH7" s="1" t="s">
        <v>525</v>
      </c>
      <c r="AL7" s="5"/>
    </row>
    <row r="8" spans="1:38" x14ac:dyDescent="0.25">
      <c r="A8" s="3">
        <v>42985</v>
      </c>
      <c r="B8" s="4" t="s">
        <v>22</v>
      </c>
      <c r="C8" s="5" t="s">
        <v>173</v>
      </c>
      <c r="D8" s="5" t="s">
        <v>44</v>
      </c>
      <c r="E8" s="5" t="s">
        <v>182</v>
      </c>
      <c r="F8" s="7" t="s">
        <v>307</v>
      </c>
      <c r="G8" s="2">
        <v>7</v>
      </c>
      <c r="H8" s="5" t="s">
        <v>660</v>
      </c>
      <c r="I8" s="2">
        <v>101</v>
      </c>
      <c r="J8" s="5" t="s">
        <v>669</v>
      </c>
      <c r="K8" s="2">
        <v>1</v>
      </c>
      <c r="L8" s="5" t="s">
        <v>669</v>
      </c>
      <c r="M8" s="6">
        <v>16.751000000000001</v>
      </c>
      <c r="N8" s="6">
        <v>-93.0779</v>
      </c>
      <c r="O8" s="1" t="s">
        <v>18</v>
      </c>
      <c r="P8" s="5" t="s">
        <v>531</v>
      </c>
      <c r="Q8" s="1" t="s">
        <v>140</v>
      </c>
      <c r="R8" s="1" t="s">
        <v>19</v>
      </c>
      <c r="S8" s="1" t="s">
        <v>774</v>
      </c>
      <c r="T8" s="8" t="s">
        <v>466</v>
      </c>
      <c r="U8" s="1" t="s">
        <v>446</v>
      </c>
      <c r="V8" s="1" t="s">
        <v>451</v>
      </c>
      <c r="W8" s="1">
        <v>98</v>
      </c>
      <c r="X8" s="1">
        <v>98</v>
      </c>
      <c r="Y8" s="1" t="s">
        <v>773</v>
      </c>
      <c r="Z8" s="1" t="s">
        <v>773</v>
      </c>
      <c r="AA8" s="1" t="s">
        <v>773</v>
      </c>
      <c r="AB8" s="1" t="s">
        <v>773</v>
      </c>
      <c r="AC8" s="1" t="s">
        <v>773</v>
      </c>
      <c r="AD8" s="1" t="s">
        <v>773</v>
      </c>
      <c r="AE8" s="1" t="s">
        <v>773</v>
      </c>
      <c r="AF8" s="1" t="s">
        <v>437</v>
      </c>
      <c r="AG8" s="9">
        <v>10000000</v>
      </c>
      <c r="AH8" s="1" t="s">
        <v>433</v>
      </c>
      <c r="AL8" s="5"/>
    </row>
    <row r="9" spans="1:38" x14ac:dyDescent="0.25">
      <c r="A9" s="3">
        <v>42985</v>
      </c>
      <c r="B9" s="4" t="s">
        <v>22</v>
      </c>
      <c r="C9" s="5" t="s">
        <v>175</v>
      </c>
      <c r="D9" s="5" t="s">
        <v>45</v>
      </c>
      <c r="E9" s="5" t="s">
        <v>183</v>
      </c>
      <c r="F9" s="7" t="s">
        <v>308</v>
      </c>
      <c r="G9" s="2">
        <v>7</v>
      </c>
      <c r="H9" s="5" t="s">
        <v>660</v>
      </c>
      <c r="I9" s="2">
        <v>101</v>
      </c>
      <c r="J9" s="5" t="s">
        <v>669</v>
      </c>
      <c r="K9" s="2">
        <v>1</v>
      </c>
      <c r="L9" s="5" t="s">
        <v>669</v>
      </c>
      <c r="M9" s="6">
        <v>16.7576</v>
      </c>
      <c r="N9" s="6">
        <v>-93.084599999999995</v>
      </c>
      <c r="O9" s="1" t="s">
        <v>18</v>
      </c>
      <c r="P9" s="5" t="s">
        <v>142</v>
      </c>
      <c r="Q9" s="1" t="s">
        <v>140</v>
      </c>
      <c r="R9" s="1" t="s">
        <v>19</v>
      </c>
      <c r="S9" s="1" t="s">
        <v>532</v>
      </c>
      <c r="T9" s="8" t="s">
        <v>467</v>
      </c>
      <c r="U9" s="1" t="s">
        <v>446</v>
      </c>
      <c r="V9" s="1" t="s">
        <v>451</v>
      </c>
      <c r="W9" s="1">
        <v>0</v>
      </c>
      <c r="X9" s="1">
        <v>0</v>
      </c>
      <c r="Y9" s="1" t="s">
        <v>773</v>
      </c>
      <c r="Z9" s="1" t="s">
        <v>773</v>
      </c>
      <c r="AA9" s="1" t="s">
        <v>773</v>
      </c>
      <c r="AB9" s="1" t="s">
        <v>773</v>
      </c>
      <c r="AC9" s="1" t="s">
        <v>773</v>
      </c>
      <c r="AD9" s="1" t="s">
        <v>773</v>
      </c>
      <c r="AE9" s="1" t="s">
        <v>773</v>
      </c>
      <c r="AF9" s="1" t="s">
        <v>432</v>
      </c>
      <c r="AG9" s="9">
        <v>900000</v>
      </c>
      <c r="AH9" s="1" t="s">
        <v>525</v>
      </c>
      <c r="AL9" s="5"/>
    </row>
    <row r="10" spans="1:38" x14ac:dyDescent="0.25">
      <c r="A10" s="3">
        <v>42985</v>
      </c>
      <c r="B10" s="4" t="s">
        <v>22</v>
      </c>
      <c r="C10" s="5" t="s">
        <v>174</v>
      </c>
      <c r="D10" s="5" t="s">
        <v>46</v>
      </c>
      <c r="E10" s="5" t="s">
        <v>184</v>
      </c>
      <c r="F10" s="7" t="s">
        <v>309</v>
      </c>
      <c r="G10" s="2">
        <v>7</v>
      </c>
      <c r="H10" s="5" t="s">
        <v>660</v>
      </c>
      <c r="I10" s="2">
        <v>101</v>
      </c>
      <c r="J10" s="5" t="s">
        <v>669</v>
      </c>
      <c r="K10" s="2">
        <v>1</v>
      </c>
      <c r="L10" s="5" t="s">
        <v>669</v>
      </c>
      <c r="M10" s="6">
        <v>16.7529</v>
      </c>
      <c r="N10" s="6">
        <v>-93.089200000000005</v>
      </c>
      <c r="O10" s="1" t="s">
        <v>18</v>
      </c>
      <c r="P10" s="5" t="s">
        <v>142</v>
      </c>
      <c r="Q10" s="1" t="s">
        <v>140</v>
      </c>
      <c r="R10" s="1" t="s">
        <v>19</v>
      </c>
      <c r="S10" s="1" t="s">
        <v>533</v>
      </c>
      <c r="T10" s="1" t="s">
        <v>773</v>
      </c>
      <c r="U10" s="1" t="s">
        <v>446</v>
      </c>
      <c r="V10" s="1" t="s">
        <v>451</v>
      </c>
      <c r="W10" s="1">
        <v>2</v>
      </c>
      <c r="X10" s="1">
        <v>2</v>
      </c>
      <c r="Y10" s="1" t="s">
        <v>773</v>
      </c>
      <c r="Z10" s="1" t="s">
        <v>773</v>
      </c>
      <c r="AA10" s="1" t="s">
        <v>773</v>
      </c>
      <c r="AB10" s="1" t="s">
        <v>773</v>
      </c>
      <c r="AC10" s="1" t="s">
        <v>773</v>
      </c>
      <c r="AD10" s="1" t="s">
        <v>773</v>
      </c>
      <c r="AE10" s="1" t="s">
        <v>773</v>
      </c>
      <c r="AF10" s="1" t="s">
        <v>432</v>
      </c>
      <c r="AG10" s="9">
        <v>925000</v>
      </c>
      <c r="AH10" s="1" t="s">
        <v>525</v>
      </c>
      <c r="AL10" s="5"/>
    </row>
    <row r="11" spans="1:38" x14ac:dyDescent="0.25">
      <c r="A11" s="3">
        <v>42997</v>
      </c>
      <c r="B11" s="4" t="s">
        <v>22</v>
      </c>
      <c r="C11" s="5" t="s">
        <v>173</v>
      </c>
      <c r="D11" s="5" t="s">
        <v>47</v>
      </c>
      <c r="E11" s="5" t="s">
        <v>185</v>
      </c>
      <c r="F11" s="7" t="s">
        <v>310</v>
      </c>
      <c r="G11" s="2">
        <v>9</v>
      </c>
      <c r="H11" s="5" t="s">
        <v>661</v>
      </c>
      <c r="I11" s="2">
        <v>7</v>
      </c>
      <c r="J11" s="5" t="s">
        <v>671</v>
      </c>
      <c r="K11" s="2">
        <v>1</v>
      </c>
      <c r="L11" s="5" t="s">
        <v>671</v>
      </c>
      <c r="M11" s="6">
        <v>19.344315290000001</v>
      </c>
      <c r="N11" s="6">
        <v>-99.02742859</v>
      </c>
      <c r="O11" s="1" t="s">
        <v>18</v>
      </c>
      <c r="P11" s="5" t="s">
        <v>142</v>
      </c>
      <c r="Q11" s="1" t="s">
        <v>140</v>
      </c>
      <c r="R11" s="1" t="s">
        <v>141</v>
      </c>
      <c r="S11" s="1" t="s">
        <v>650</v>
      </c>
      <c r="T11" s="8" t="s">
        <v>482</v>
      </c>
      <c r="U11" s="1" t="s">
        <v>446</v>
      </c>
      <c r="V11" s="1" t="s">
        <v>451</v>
      </c>
      <c r="W11" s="1">
        <v>202</v>
      </c>
      <c r="X11" s="1">
        <v>202</v>
      </c>
      <c r="Y11" s="1" t="s">
        <v>773</v>
      </c>
      <c r="Z11" s="1" t="s">
        <v>23</v>
      </c>
      <c r="AA11" s="1" t="s">
        <v>23</v>
      </c>
      <c r="AB11" s="1" t="s">
        <v>773</v>
      </c>
      <c r="AC11" s="1" t="s">
        <v>773</v>
      </c>
      <c r="AD11" s="1" t="s">
        <v>773</v>
      </c>
      <c r="AE11" s="1" t="s">
        <v>773</v>
      </c>
      <c r="AF11" s="1" t="s">
        <v>432</v>
      </c>
      <c r="AG11" s="9">
        <v>2800000</v>
      </c>
      <c r="AH11" s="1" t="s">
        <v>433</v>
      </c>
      <c r="AL11" s="5"/>
    </row>
    <row r="12" spans="1:38" x14ac:dyDescent="0.25">
      <c r="A12" s="3">
        <v>42997</v>
      </c>
      <c r="B12" s="4" t="s">
        <v>22</v>
      </c>
      <c r="C12" s="5" t="s">
        <v>174</v>
      </c>
      <c r="D12" s="5" t="s">
        <v>48</v>
      </c>
      <c r="E12" s="5" t="s">
        <v>471</v>
      </c>
      <c r="F12" s="7" t="s">
        <v>311</v>
      </c>
      <c r="G12" s="2">
        <v>9</v>
      </c>
      <c r="H12" s="5" t="s">
        <v>661</v>
      </c>
      <c r="I12" s="2">
        <v>7</v>
      </c>
      <c r="J12" s="5" t="s">
        <v>671</v>
      </c>
      <c r="K12" s="2">
        <v>1</v>
      </c>
      <c r="L12" s="5" t="s">
        <v>671</v>
      </c>
      <c r="M12" s="6">
        <v>19.3626</v>
      </c>
      <c r="N12" s="6">
        <v>-99.009500000000003</v>
      </c>
      <c r="O12" s="1" t="s">
        <v>18</v>
      </c>
      <c r="P12" s="5" t="s">
        <v>142</v>
      </c>
      <c r="Q12" s="1" t="s">
        <v>140</v>
      </c>
      <c r="R12" s="1" t="s">
        <v>19</v>
      </c>
      <c r="S12" s="1" t="s">
        <v>651</v>
      </c>
      <c r="T12" s="8" t="s">
        <v>470</v>
      </c>
      <c r="U12" s="1" t="s">
        <v>446</v>
      </c>
      <c r="V12" s="1" t="s">
        <v>23</v>
      </c>
      <c r="W12" s="1">
        <v>0</v>
      </c>
      <c r="X12" s="1">
        <v>0</v>
      </c>
      <c r="Y12" s="1" t="s">
        <v>773</v>
      </c>
      <c r="Z12" s="1" t="s">
        <v>23</v>
      </c>
      <c r="AA12" s="1" t="s">
        <v>23</v>
      </c>
      <c r="AB12" s="1" t="s">
        <v>773</v>
      </c>
      <c r="AC12" s="1" t="s">
        <v>773</v>
      </c>
      <c r="AD12" s="1" t="s">
        <v>773</v>
      </c>
      <c r="AE12" s="1" t="s">
        <v>773</v>
      </c>
      <c r="AF12" s="1" t="s">
        <v>431</v>
      </c>
      <c r="AG12" s="9">
        <v>40000000</v>
      </c>
      <c r="AH12" s="1" t="s">
        <v>433</v>
      </c>
      <c r="AL12" s="5"/>
    </row>
    <row r="13" spans="1:38" x14ac:dyDescent="0.25">
      <c r="A13" s="3">
        <v>42997</v>
      </c>
      <c r="B13" s="4" t="s">
        <v>22</v>
      </c>
      <c r="C13" s="5" t="s">
        <v>174</v>
      </c>
      <c r="D13" s="5" t="s">
        <v>49</v>
      </c>
      <c r="E13" s="5" t="s">
        <v>475</v>
      </c>
      <c r="F13" s="7" t="s">
        <v>312</v>
      </c>
      <c r="G13" s="2">
        <v>9</v>
      </c>
      <c r="H13" s="5" t="s">
        <v>661</v>
      </c>
      <c r="I13" s="2">
        <v>10</v>
      </c>
      <c r="J13" s="5" t="s">
        <v>672</v>
      </c>
      <c r="K13" s="2">
        <v>1</v>
      </c>
      <c r="L13" s="5" t="s">
        <v>672</v>
      </c>
      <c r="M13" s="6">
        <v>19.3263</v>
      </c>
      <c r="N13" s="6">
        <v>-99.259</v>
      </c>
      <c r="O13" s="1" t="s">
        <v>18</v>
      </c>
      <c r="P13" s="5" t="s">
        <v>142</v>
      </c>
      <c r="Q13" s="1" t="s">
        <v>140</v>
      </c>
      <c r="R13" s="1" t="s">
        <v>19</v>
      </c>
      <c r="S13" s="1" t="s">
        <v>652</v>
      </c>
      <c r="T13" s="8" t="s">
        <v>474</v>
      </c>
      <c r="U13" s="1" t="s">
        <v>446</v>
      </c>
      <c r="V13" s="1" t="s">
        <v>451</v>
      </c>
      <c r="W13" s="1">
        <v>0</v>
      </c>
      <c r="X13" s="1">
        <v>0</v>
      </c>
      <c r="Y13" s="1" t="s">
        <v>773</v>
      </c>
      <c r="Z13" s="1" t="s">
        <v>23</v>
      </c>
      <c r="AA13" s="1" t="s">
        <v>23</v>
      </c>
      <c r="AB13" s="1" t="s">
        <v>773</v>
      </c>
      <c r="AC13" s="1" t="s">
        <v>773</v>
      </c>
      <c r="AD13" s="1" t="s">
        <v>773</v>
      </c>
      <c r="AE13" s="1" t="s">
        <v>773</v>
      </c>
      <c r="AF13" s="1" t="s">
        <v>432</v>
      </c>
      <c r="AG13" s="9">
        <v>5000000</v>
      </c>
      <c r="AH13" s="1" t="s">
        <v>433</v>
      </c>
      <c r="AL13" s="5"/>
    </row>
    <row r="14" spans="1:38" x14ac:dyDescent="0.25">
      <c r="A14" s="3">
        <v>42997</v>
      </c>
      <c r="B14" s="4" t="s">
        <v>22</v>
      </c>
      <c r="C14" s="5" t="s">
        <v>173</v>
      </c>
      <c r="D14" s="5" t="s">
        <v>50</v>
      </c>
      <c r="E14" s="5" t="s">
        <v>186</v>
      </c>
      <c r="F14" s="7" t="s">
        <v>313</v>
      </c>
      <c r="G14" s="2">
        <v>9</v>
      </c>
      <c r="H14" s="5" t="s">
        <v>661</v>
      </c>
      <c r="I14" s="2">
        <v>11</v>
      </c>
      <c r="J14" s="5" t="s">
        <v>673</v>
      </c>
      <c r="K14" s="2">
        <v>1</v>
      </c>
      <c r="L14" s="5" t="s">
        <v>673</v>
      </c>
      <c r="M14" s="6">
        <v>19.265346050000002</v>
      </c>
      <c r="N14" s="6">
        <v>-98.997562049999999</v>
      </c>
      <c r="O14" s="1" t="s">
        <v>18</v>
      </c>
      <c r="P14" s="5" t="s">
        <v>142</v>
      </c>
      <c r="Q14" s="1" t="s">
        <v>140</v>
      </c>
      <c r="R14" s="1" t="s">
        <v>141</v>
      </c>
      <c r="S14" s="1" t="s">
        <v>653</v>
      </c>
      <c r="T14" s="8" t="s">
        <v>476</v>
      </c>
      <c r="U14" s="1" t="s">
        <v>446</v>
      </c>
      <c r="V14" s="1" t="s">
        <v>451</v>
      </c>
      <c r="W14" s="1">
        <v>49</v>
      </c>
      <c r="X14" s="1">
        <v>49</v>
      </c>
      <c r="Y14" s="1" t="s">
        <v>773</v>
      </c>
      <c r="Z14" s="1" t="s">
        <v>23</v>
      </c>
      <c r="AA14" s="1" t="s">
        <v>23</v>
      </c>
      <c r="AB14" s="1" t="s">
        <v>773</v>
      </c>
      <c r="AC14" s="1" t="s">
        <v>773</v>
      </c>
      <c r="AD14" s="1" t="s">
        <v>773</v>
      </c>
      <c r="AE14" s="1" t="s">
        <v>773</v>
      </c>
      <c r="AF14" s="1" t="s">
        <v>432</v>
      </c>
      <c r="AG14" s="9">
        <v>2500000</v>
      </c>
      <c r="AH14" s="1" t="s">
        <v>433</v>
      </c>
      <c r="AL14" s="5"/>
    </row>
    <row r="15" spans="1:38" ht="15.75" customHeight="1" x14ac:dyDescent="0.25">
      <c r="A15" s="3">
        <v>42997</v>
      </c>
      <c r="B15" s="4" t="s">
        <v>22</v>
      </c>
      <c r="C15" s="5" t="s">
        <v>173</v>
      </c>
      <c r="D15" s="5" t="s">
        <v>51</v>
      </c>
      <c r="E15" s="5" t="s">
        <v>187</v>
      </c>
      <c r="F15" s="7" t="s">
        <v>314</v>
      </c>
      <c r="G15" s="2">
        <v>9</v>
      </c>
      <c r="H15" s="5" t="s">
        <v>661</v>
      </c>
      <c r="I15" s="2">
        <v>12</v>
      </c>
      <c r="J15" s="5" t="s">
        <v>674</v>
      </c>
      <c r="K15" s="2">
        <v>1</v>
      </c>
      <c r="L15" s="5" t="s">
        <v>674</v>
      </c>
      <c r="M15" s="6">
        <v>19.27645326</v>
      </c>
      <c r="N15" s="6">
        <v>-99.144124120000001</v>
      </c>
      <c r="O15" s="1" t="s">
        <v>18</v>
      </c>
      <c r="P15" s="5" t="s">
        <v>142</v>
      </c>
      <c r="Q15" s="1" t="s">
        <v>140</v>
      </c>
      <c r="R15" s="1" t="s">
        <v>19</v>
      </c>
      <c r="S15" s="1" t="s">
        <v>654</v>
      </c>
      <c r="T15" s="8" t="s">
        <v>479</v>
      </c>
      <c r="U15" s="1" t="s">
        <v>446</v>
      </c>
      <c r="V15" s="1" t="s">
        <v>451</v>
      </c>
      <c r="W15" s="1">
        <v>51</v>
      </c>
      <c r="X15" s="1">
        <v>51</v>
      </c>
      <c r="Y15" s="1" t="s">
        <v>773</v>
      </c>
      <c r="Z15" s="1" t="s">
        <v>23</v>
      </c>
      <c r="AA15" s="1" t="s">
        <v>23</v>
      </c>
      <c r="AB15" s="1" t="s">
        <v>773</v>
      </c>
      <c r="AC15" s="1" t="s">
        <v>773</v>
      </c>
      <c r="AD15" s="1" t="s">
        <v>773</v>
      </c>
      <c r="AE15" s="1" t="s">
        <v>773</v>
      </c>
      <c r="AF15" s="1" t="s">
        <v>432</v>
      </c>
      <c r="AG15" s="9">
        <v>1800000</v>
      </c>
      <c r="AH15" s="1" t="s">
        <v>433</v>
      </c>
      <c r="AL15" s="5"/>
    </row>
    <row r="16" spans="1:38" x14ac:dyDescent="0.25">
      <c r="A16" s="3">
        <v>42997</v>
      </c>
      <c r="B16" s="4" t="s">
        <v>22</v>
      </c>
      <c r="C16" s="5" t="s">
        <v>174</v>
      </c>
      <c r="D16" s="5" t="s">
        <v>52</v>
      </c>
      <c r="E16" s="5" t="s">
        <v>473</v>
      </c>
      <c r="F16" s="7" t="s">
        <v>315</v>
      </c>
      <c r="G16" s="2">
        <v>9</v>
      </c>
      <c r="H16" s="5" t="s">
        <v>661</v>
      </c>
      <c r="I16" s="2">
        <v>17</v>
      </c>
      <c r="J16" s="5" t="s">
        <v>675</v>
      </c>
      <c r="K16" s="2">
        <v>1</v>
      </c>
      <c r="L16" s="5" t="s">
        <v>675</v>
      </c>
      <c r="M16" s="6">
        <v>19.4285</v>
      </c>
      <c r="N16" s="6">
        <v>-99.096699999999998</v>
      </c>
      <c r="O16" s="1" t="s">
        <v>18</v>
      </c>
      <c r="P16" s="5" t="s">
        <v>142</v>
      </c>
      <c r="Q16" s="1" t="s">
        <v>140</v>
      </c>
      <c r="R16" s="1" t="s">
        <v>19</v>
      </c>
      <c r="S16" s="1" t="s">
        <v>655</v>
      </c>
      <c r="T16" s="8" t="s">
        <v>472</v>
      </c>
      <c r="U16" s="1" t="s">
        <v>446</v>
      </c>
      <c r="V16" s="1" t="s">
        <v>23</v>
      </c>
      <c r="W16" s="1">
        <v>0</v>
      </c>
      <c r="X16" s="1">
        <v>0</v>
      </c>
      <c r="Y16" s="1" t="s">
        <v>773</v>
      </c>
      <c r="Z16" s="1" t="s">
        <v>23</v>
      </c>
      <c r="AA16" s="1" t="s">
        <v>23</v>
      </c>
      <c r="AB16" s="1" t="s">
        <v>773</v>
      </c>
      <c r="AC16" s="1" t="s">
        <v>773</v>
      </c>
      <c r="AD16" s="1" t="s">
        <v>773</v>
      </c>
      <c r="AE16" s="1" t="s">
        <v>773</v>
      </c>
      <c r="AF16" s="1" t="s">
        <v>431</v>
      </c>
      <c r="AG16" s="9">
        <v>27000000</v>
      </c>
      <c r="AH16" s="1" t="s">
        <v>433</v>
      </c>
      <c r="AL16" s="5"/>
    </row>
    <row r="17" spans="1:38" x14ac:dyDescent="0.25">
      <c r="A17" s="3">
        <v>42997</v>
      </c>
      <c r="B17" s="4" t="s">
        <v>22</v>
      </c>
      <c r="C17" s="1" t="s">
        <v>173</v>
      </c>
      <c r="D17" s="5" t="s">
        <v>143</v>
      </c>
      <c r="E17" s="5" t="s">
        <v>188</v>
      </c>
      <c r="F17" s="1" t="s">
        <v>316</v>
      </c>
      <c r="G17" s="2">
        <v>9</v>
      </c>
      <c r="H17" s="1" t="s">
        <v>661</v>
      </c>
      <c r="I17" s="2">
        <v>5</v>
      </c>
      <c r="J17" s="1" t="s">
        <v>676</v>
      </c>
      <c r="K17" s="2">
        <v>1</v>
      </c>
      <c r="L17" s="1" t="s">
        <v>676</v>
      </c>
      <c r="M17" s="6">
        <v>19.482108830000001</v>
      </c>
      <c r="N17" s="6">
        <v>-99.135389590000003</v>
      </c>
      <c r="O17" s="1" t="s">
        <v>18</v>
      </c>
      <c r="P17" s="5" t="s">
        <v>142</v>
      </c>
      <c r="Q17" s="1" t="s">
        <v>140</v>
      </c>
      <c r="R17" s="1" t="s">
        <v>438</v>
      </c>
      <c r="S17" s="1" t="s">
        <v>656</v>
      </c>
      <c r="T17" s="8" t="s">
        <v>487</v>
      </c>
      <c r="U17" s="1" t="s">
        <v>446</v>
      </c>
      <c r="V17" s="1" t="s">
        <v>451</v>
      </c>
      <c r="W17" s="1">
        <v>492</v>
      </c>
      <c r="X17" s="1">
        <v>492</v>
      </c>
      <c r="Y17" s="1" t="s">
        <v>773</v>
      </c>
      <c r="Z17" s="1" t="s">
        <v>451</v>
      </c>
      <c r="AA17" s="1" t="s">
        <v>773</v>
      </c>
      <c r="AB17" s="1" t="s">
        <v>773</v>
      </c>
      <c r="AC17" s="1" t="s">
        <v>773</v>
      </c>
      <c r="AD17" s="1" t="s">
        <v>773</v>
      </c>
      <c r="AE17" s="1" t="s">
        <v>773</v>
      </c>
      <c r="AF17" s="1" t="s">
        <v>444</v>
      </c>
      <c r="AG17" s="9">
        <v>100000000</v>
      </c>
      <c r="AH17" s="1" t="s">
        <v>433</v>
      </c>
      <c r="AL17" s="5"/>
    </row>
    <row r="18" spans="1:38" x14ac:dyDescent="0.25">
      <c r="A18" s="3">
        <v>42997</v>
      </c>
      <c r="B18" s="4" t="s">
        <v>22</v>
      </c>
      <c r="C18" s="1" t="s">
        <v>174</v>
      </c>
      <c r="D18" s="5" t="s">
        <v>144</v>
      </c>
      <c r="E18" s="5" t="s">
        <v>189</v>
      </c>
      <c r="F18" s="1" t="s">
        <v>317</v>
      </c>
      <c r="G18" s="2">
        <v>9</v>
      </c>
      <c r="H18" s="1" t="s">
        <v>661</v>
      </c>
      <c r="I18" s="2">
        <v>15</v>
      </c>
      <c r="J18" s="1" t="s">
        <v>677</v>
      </c>
      <c r="K18" s="2">
        <v>1</v>
      </c>
      <c r="L18" s="1" t="s">
        <v>677</v>
      </c>
      <c r="M18" s="6">
        <v>19.4249683991019</v>
      </c>
      <c r="N18" s="6">
        <v>-99.1295760312277</v>
      </c>
      <c r="O18" s="1" t="s">
        <v>18</v>
      </c>
      <c r="P18" s="5" t="s">
        <v>142</v>
      </c>
      <c r="Q18" s="1" t="s">
        <v>140</v>
      </c>
      <c r="R18" s="1" t="s">
        <v>438</v>
      </c>
      <c r="S18" s="1" t="s">
        <v>657</v>
      </c>
      <c r="T18" s="8" t="s">
        <v>488</v>
      </c>
      <c r="U18" s="1" t="s">
        <v>446</v>
      </c>
      <c r="V18" s="1" t="s">
        <v>451</v>
      </c>
      <c r="W18" s="1">
        <v>0</v>
      </c>
      <c r="X18" s="1">
        <v>0</v>
      </c>
      <c r="Y18" s="1" t="s">
        <v>773</v>
      </c>
      <c r="Z18" s="1" t="s">
        <v>451</v>
      </c>
      <c r="AA18" s="1" t="s">
        <v>773</v>
      </c>
      <c r="AB18" s="1" t="s">
        <v>773</v>
      </c>
      <c r="AC18" s="1" t="s">
        <v>773</v>
      </c>
      <c r="AD18" s="1" t="s">
        <v>773</v>
      </c>
      <c r="AE18" s="1" t="s">
        <v>773</v>
      </c>
      <c r="AF18" s="1" t="s">
        <v>444</v>
      </c>
      <c r="AG18" s="9">
        <v>3000000</v>
      </c>
      <c r="AH18" s="1" t="s">
        <v>433</v>
      </c>
      <c r="AL18" s="5"/>
    </row>
    <row r="19" spans="1:38" x14ac:dyDescent="0.25">
      <c r="A19" s="3">
        <v>42997</v>
      </c>
      <c r="B19" s="4" t="s">
        <v>22</v>
      </c>
      <c r="C19" s="1" t="s">
        <v>173</v>
      </c>
      <c r="D19" s="5" t="s">
        <v>145</v>
      </c>
      <c r="E19" s="5" t="s">
        <v>190</v>
      </c>
      <c r="F19" s="1" t="s">
        <v>318</v>
      </c>
      <c r="G19" s="2">
        <v>9</v>
      </c>
      <c r="H19" s="1" t="s">
        <v>661</v>
      </c>
      <c r="I19" s="2">
        <v>16</v>
      </c>
      <c r="J19" s="1" t="s">
        <v>678</v>
      </c>
      <c r="K19" s="2">
        <v>1</v>
      </c>
      <c r="L19" s="1" t="s">
        <v>678</v>
      </c>
      <c r="M19" s="6">
        <v>19.4511197870739</v>
      </c>
      <c r="N19" s="6">
        <v>-99.169782344360996</v>
      </c>
      <c r="O19" s="1" t="s">
        <v>18</v>
      </c>
      <c r="P19" s="5" t="s">
        <v>142</v>
      </c>
      <c r="Q19" s="1" t="s">
        <v>140</v>
      </c>
      <c r="R19" s="1" t="s">
        <v>141</v>
      </c>
      <c r="S19" s="1" t="s">
        <v>658</v>
      </c>
      <c r="T19" s="8" t="s">
        <v>484</v>
      </c>
      <c r="U19" s="1" t="s">
        <v>446</v>
      </c>
      <c r="V19" s="1" t="s">
        <v>451</v>
      </c>
      <c r="W19" s="1">
        <v>238</v>
      </c>
      <c r="X19" s="1">
        <v>238</v>
      </c>
      <c r="Y19" s="1" t="s">
        <v>773</v>
      </c>
      <c r="Z19" s="1" t="s">
        <v>451</v>
      </c>
      <c r="AA19" s="1" t="s">
        <v>773</v>
      </c>
      <c r="AB19" s="1" t="s">
        <v>773</v>
      </c>
      <c r="AC19" s="1" t="s">
        <v>773</v>
      </c>
      <c r="AD19" s="1" t="s">
        <v>773</v>
      </c>
      <c r="AE19" s="1" t="s">
        <v>773</v>
      </c>
      <c r="AF19" s="1" t="s">
        <v>444</v>
      </c>
      <c r="AG19" s="9">
        <v>40000000</v>
      </c>
      <c r="AH19" s="1" t="s">
        <v>433</v>
      </c>
      <c r="AL19" s="5"/>
    </row>
    <row r="20" spans="1:38" x14ac:dyDescent="0.25">
      <c r="A20" s="3">
        <v>42997</v>
      </c>
      <c r="B20" s="4" t="s">
        <v>22</v>
      </c>
      <c r="C20" s="1" t="s">
        <v>173</v>
      </c>
      <c r="D20" s="5" t="s">
        <v>146</v>
      </c>
      <c r="E20" s="5" t="s">
        <v>191</v>
      </c>
      <c r="F20" s="1" t="s">
        <v>319</v>
      </c>
      <c r="G20" s="2">
        <v>9</v>
      </c>
      <c r="H20" s="1" t="s">
        <v>661</v>
      </c>
      <c r="I20" s="2">
        <v>11</v>
      </c>
      <c r="J20" s="1" t="s">
        <v>673</v>
      </c>
      <c r="K20" s="2">
        <v>1</v>
      </c>
      <c r="L20" s="1" t="s">
        <v>673</v>
      </c>
      <c r="M20" s="6">
        <v>19.321149299999998</v>
      </c>
      <c r="N20" s="6">
        <v>-98.958781099999996</v>
      </c>
      <c r="O20" s="1" t="s">
        <v>18</v>
      </c>
      <c r="P20" s="5" t="s">
        <v>142</v>
      </c>
      <c r="Q20" s="1" t="s">
        <v>140</v>
      </c>
      <c r="R20" s="1" t="s">
        <v>438</v>
      </c>
      <c r="S20" s="1" t="s">
        <v>659</v>
      </c>
      <c r="T20" s="8" t="s">
        <v>485</v>
      </c>
      <c r="U20" s="1" t="s">
        <v>446</v>
      </c>
      <c r="V20" s="1" t="s">
        <v>451</v>
      </c>
      <c r="W20" s="1">
        <v>185</v>
      </c>
      <c r="X20" s="1">
        <v>185</v>
      </c>
      <c r="Y20" s="1" t="s">
        <v>773</v>
      </c>
      <c r="Z20" s="1" t="s">
        <v>451</v>
      </c>
      <c r="AA20" s="1" t="s">
        <v>773</v>
      </c>
      <c r="AB20" s="1" t="s">
        <v>773</v>
      </c>
      <c r="AC20" s="1" t="s">
        <v>773</v>
      </c>
      <c r="AD20" s="1" t="s">
        <v>773</v>
      </c>
      <c r="AE20" s="1" t="s">
        <v>773</v>
      </c>
      <c r="AF20" s="1" t="s">
        <v>445</v>
      </c>
      <c r="AG20" s="9">
        <v>10000000</v>
      </c>
      <c r="AH20" s="1" t="s">
        <v>433</v>
      </c>
      <c r="AL20" s="5"/>
    </row>
    <row r="21" spans="1:38" x14ac:dyDescent="0.25">
      <c r="A21" s="3">
        <v>42997</v>
      </c>
      <c r="B21" s="4" t="s">
        <v>22</v>
      </c>
      <c r="C21" s="1" t="s">
        <v>173</v>
      </c>
      <c r="D21" s="5" t="s">
        <v>147</v>
      </c>
      <c r="E21" s="5" t="s">
        <v>192</v>
      </c>
      <c r="F21" s="1" t="s">
        <v>320</v>
      </c>
      <c r="G21" s="2">
        <v>9</v>
      </c>
      <c r="H21" s="1" t="s">
        <v>661</v>
      </c>
      <c r="I21" s="2">
        <v>12</v>
      </c>
      <c r="J21" s="1" t="s">
        <v>674</v>
      </c>
      <c r="K21" s="2">
        <v>1</v>
      </c>
      <c r="L21" s="1" t="s">
        <v>674</v>
      </c>
      <c r="M21" s="6">
        <v>19.289042500000001</v>
      </c>
      <c r="N21" s="6">
        <v>-99.160351000000006</v>
      </c>
      <c r="O21" s="1" t="s">
        <v>18</v>
      </c>
      <c r="P21" s="5" t="s">
        <v>142</v>
      </c>
      <c r="Q21" s="1" t="s">
        <v>140</v>
      </c>
      <c r="R21" s="1" t="s">
        <v>773</v>
      </c>
      <c r="S21" s="1" t="s">
        <v>780</v>
      </c>
      <c r="T21" s="8" t="s">
        <v>486</v>
      </c>
      <c r="U21" s="1" t="s">
        <v>446</v>
      </c>
      <c r="V21" s="1" t="s">
        <v>451</v>
      </c>
      <c r="W21" s="1">
        <v>102</v>
      </c>
      <c r="X21" s="1">
        <v>102</v>
      </c>
      <c r="Y21" s="1" t="s">
        <v>773</v>
      </c>
      <c r="Z21" s="1" t="s">
        <v>451</v>
      </c>
      <c r="AA21" s="1" t="s">
        <v>773</v>
      </c>
      <c r="AB21" s="1" t="s">
        <v>773</v>
      </c>
      <c r="AC21" s="1" t="s">
        <v>773</v>
      </c>
      <c r="AD21" s="1" t="s">
        <v>773</v>
      </c>
      <c r="AE21" s="1" t="s">
        <v>773</v>
      </c>
      <c r="AF21" s="1" t="s">
        <v>445</v>
      </c>
      <c r="AG21" s="9">
        <v>20000000</v>
      </c>
      <c r="AH21" s="1" t="s">
        <v>433</v>
      </c>
      <c r="AL21" s="5"/>
    </row>
    <row r="22" spans="1:38" x14ac:dyDescent="0.25">
      <c r="A22" s="3">
        <v>42997</v>
      </c>
      <c r="B22" s="4" t="s">
        <v>22</v>
      </c>
      <c r="C22" s="5" t="s">
        <v>173</v>
      </c>
      <c r="D22" s="5" t="s">
        <v>53</v>
      </c>
      <c r="E22" s="5" t="s">
        <v>193</v>
      </c>
      <c r="F22" s="7" t="s">
        <v>321</v>
      </c>
      <c r="G22" s="2">
        <v>9</v>
      </c>
      <c r="H22" s="5" t="s">
        <v>661</v>
      </c>
      <c r="I22" s="2">
        <v>7</v>
      </c>
      <c r="J22" s="5" t="s">
        <v>671</v>
      </c>
      <c r="K22" s="2">
        <v>1</v>
      </c>
      <c r="L22" s="5" t="s">
        <v>671</v>
      </c>
      <c r="M22" s="6">
        <v>19.3066411</v>
      </c>
      <c r="N22" s="6">
        <v>-99.066098400000001</v>
      </c>
      <c r="O22" s="1" t="s">
        <v>18</v>
      </c>
      <c r="P22" s="5" t="s">
        <v>142</v>
      </c>
      <c r="Q22" s="1" t="s">
        <v>140</v>
      </c>
      <c r="R22" s="1" t="s">
        <v>19</v>
      </c>
      <c r="S22" s="1" t="s">
        <v>781</v>
      </c>
      <c r="T22" s="8" t="s">
        <v>477</v>
      </c>
      <c r="U22" s="1" t="s">
        <v>446</v>
      </c>
      <c r="V22" s="1" t="s">
        <v>451</v>
      </c>
      <c r="W22" s="1">
        <v>188</v>
      </c>
      <c r="X22" s="1">
        <v>188</v>
      </c>
      <c r="Y22" s="1" t="s">
        <v>773</v>
      </c>
      <c r="Z22" s="1" t="s">
        <v>23</v>
      </c>
      <c r="AA22" s="1" t="s">
        <v>23</v>
      </c>
      <c r="AB22" s="1" t="s">
        <v>773</v>
      </c>
      <c r="AC22" s="1" t="s">
        <v>773</v>
      </c>
      <c r="AD22" s="1" t="s">
        <v>773</v>
      </c>
      <c r="AE22" s="1" t="s">
        <v>773</v>
      </c>
      <c r="AF22" s="1" t="s">
        <v>432</v>
      </c>
      <c r="AG22" s="9">
        <v>2500000</v>
      </c>
      <c r="AH22" s="1" t="s">
        <v>433</v>
      </c>
      <c r="AL22" s="5"/>
    </row>
    <row r="23" spans="1:38" x14ac:dyDescent="0.25">
      <c r="A23" s="3">
        <v>42997</v>
      </c>
      <c r="B23" s="4" t="s">
        <v>22</v>
      </c>
      <c r="C23" s="1" t="s">
        <v>175</v>
      </c>
      <c r="D23" s="5" t="s">
        <v>148</v>
      </c>
      <c r="E23" s="5" t="s">
        <v>194</v>
      </c>
      <c r="F23" s="1" t="s">
        <v>322</v>
      </c>
      <c r="G23" s="2">
        <v>9</v>
      </c>
      <c r="H23" s="1" t="s">
        <v>661</v>
      </c>
      <c r="I23" s="2">
        <v>15</v>
      </c>
      <c r="J23" s="1" t="s">
        <v>677</v>
      </c>
      <c r="K23" s="2">
        <v>1</v>
      </c>
      <c r="L23" s="1" t="s">
        <v>677</v>
      </c>
      <c r="M23" s="6">
        <v>19.4329</v>
      </c>
      <c r="N23" s="6">
        <v>-99.153400000000005</v>
      </c>
      <c r="O23" s="1" t="s">
        <v>18</v>
      </c>
      <c r="P23" s="5" t="s">
        <v>142</v>
      </c>
      <c r="Q23" s="1" t="s">
        <v>140</v>
      </c>
      <c r="R23" s="1" t="s">
        <v>19</v>
      </c>
      <c r="S23" s="1" t="s">
        <v>775</v>
      </c>
      <c r="T23" s="8" t="s">
        <v>478</v>
      </c>
      <c r="U23" s="1" t="s">
        <v>446</v>
      </c>
      <c r="V23" s="1" t="s">
        <v>451</v>
      </c>
      <c r="W23" s="1">
        <v>0</v>
      </c>
      <c r="X23" s="1">
        <v>0</v>
      </c>
      <c r="Y23" s="1" t="s">
        <v>773</v>
      </c>
      <c r="Z23" s="1" t="s">
        <v>23</v>
      </c>
      <c r="AA23" s="1" t="s">
        <v>23</v>
      </c>
      <c r="AB23" s="1" t="s">
        <v>773</v>
      </c>
      <c r="AC23" s="1" t="s">
        <v>773</v>
      </c>
      <c r="AD23" s="1" t="s">
        <v>773</v>
      </c>
      <c r="AE23" s="1" t="s">
        <v>773</v>
      </c>
      <c r="AF23" s="1" t="s">
        <v>432</v>
      </c>
      <c r="AG23" s="9">
        <v>150000000</v>
      </c>
      <c r="AH23" s="1" t="s">
        <v>433</v>
      </c>
      <c r="AL23" s="5"/>
    </row>
    <row r="24" spans="1:38" x14ac:dyDescent="0.25">
      <c r="A24" s="3">
        <v>42997</v>
      </c>
      <c r="B24" s="4" t="s">
        <v>22</v>
      </c>
      <c r="C24" s="5" t="s">
        <v>173</v>
      </c>
      <c r="D24" s="5" t="s">
        <v>54</v>
      </c>
      <c r="E24" s="5" t="s">
        <v>195</v>
      </c>
      <c r="F24" s="7" t="s">
        <v>323</v>
      </c>
      <c r="G24" s="2">
        <v>9</v>
      </c>
      <c r="H24" s="5" t="s">
        <v>661</v>
      </c>
      <c r="I24" s="2">
        <v>10</v>
      </c>
      <c r="J24" s="5" t="s">
        <v>672</v>
      </c>
      <c r="K24" s="2">
        <v>1</v>
      </c>
      <c r="L24" s="5" t="s">
        <v>672</v>
      </c>
      <c r="M24" s="6">
        <v>19.361408900000001</v>
      </c>
      <c r="N24" s="6">
        <v>-99.224514618599997</v>
      </c>
      <c r="O24" s="1" t="s">
        <v>18</v>
      </c>
      <c r="P24" s="5" t="s">
        <v>142</v>
      </c>
      <c r="Q24" s="1" t="s">
        <v>140</v>
      </c>
      <c r="R24" s="1" t="s">
        <v>19</v>
      </c>
      <c r="S24" s="1" t="s">
        <v>776</v>
      </c>
      <c r="T24" s="8" t="s">
        <v>480</v>
      </c>
      <c r="U24" s="1" t="s">
        <v>446</v>
      </c>
      <c r="V24" s="1" t="s">
        <v>451</v>
      </c>
      <c r="W24" s="1">
        <v>182</v>
      </c>
      <c r="X24" s="1">
        <v>182</v>
      </c>
      <c r="Y24" s="1" t="s">
        <v>773</v>
      </c>
      <c r="Z24" s="1" t="s">
        <v>23</v>
      </c>
      <c r="AA24" s="1" t="s">
        <v>23</v>
      </c>
      <c r="AB24" s="1" t="s">
        <v>773</v>
      </c>
      <c r="AC24" s="1" t="s">
        <v>773</v>
      </c>
      <c r="AD24" s="1" t="s">
        <v>773</v>
      </c>
      <c r="AE24" s="1" t="s">
        <v>773</v>
      </c>
      <c r="AF24" s="1" t="s">
        <v>432</v>
      </c>
      <c r="AG24" s="9">
        <v>2000000</v>
      </c>
      <c r="AH24" s="1" t="s">
        <v>433</v>
      </c>
      <c r="AL24" s="5"/>
    </row>
    <row r="25" spans="1:38" x14ac:dyDescent="0.25">
      <c r="A25" s="3">
        <v>42997</v>
      </c>
      <c r="B25" s="4" t="s">
        <v>22</v>
      </c>
      <c r="C25" s="5" t="s">
        <v>174</v>
      </c>
      <c r="D25" s="5" t="s">
        <v>55</v>
      </c>
      <c r="E25" s="5" t="s">
        <v>469</v>
      </c>
      <c r="F25" s="7" t="s">
        <v>324</v>
      </c>
      <c r="G25" s="2">
        <v>9</v>
      </c>
      <c r="H25" s="5" t="s">
        <v>661</v>
      </c>
      <c r="I25" s="2">
        <v>10</v>
      </c>
      <c r="J25" s="5" t="s">
        <v>672</v>
      </c>
      <c r="K25" s="2">
        <v>1</v>
      </c>
      <c r="L25" s="5" t="s">
        <v>672</v>
      </c>
      <c r="M25" s="6">
        <v>19.372699999999998</v>
      </c>
      <c r="N25" s="6">
        <v>-99.166799999999995</v>
      </c>
      <c r="O25" s="1" t="s">
        <v>18</v>
      </c>
      <c r="P25" s="5" t="s">
        <v>142</v>
      </c>
      <c r="Q25" s="1" t="s">
        <v>140</v>
      </c>
      <c r="R25" s="1" t="s">
        <v>141</v>
      </c>
      <c r="S25" s="1" t="s">
        <v>777</v>
      </c>
      <c r="T25" s="8" t="s">
        <v>468</v>
      </c>
      <c r="U25" s="1" t="s">
        <v>446</v>
      </c>
      <c r="V25" s="1" t="s">
        <v>451</v>
      </c>
      <c r="W25" s="1">
        <v>0</v>
      </c>
      <c r="X25" s="1">
        <v>0</v>
      </c>
      <c r="Y25" s="1" t="s">
        <v>773</v>
      </c>
      <c r="Z25" s="1" t="s">
        <v>23</v>
      </c>
      <c r="AA25" s="1" t="s">
        <v>23</v>
      </c>
      <c r="AB25" s="1" t="s">
        <v>773</v>
      </c>
      <c r="AC25" s="1" t="s">
        <v>773</v>
      </c>
      <c r="AD25" s="1" t="s">
        <v>773</v>
      </c>
      <c r="AE25" s="1" t="s">
        <v>773</v>
      </c>
      <c r="AF25" s="1" t="s">
        <v>431</v>
      </c>
      <c r="AG25" s="9">
        <v>14000000</v>
      </c>
      <c r="AH25" s="1" t="s">
        <v>433</v>
      </c>
      <c r="AL25" s="5"/>
    </row>
    <row r="26" spans="1:38" x14ac:dyDescent="0.25">
      <c r="A26" s="3">
        <v>42997</v>
      </c>
      <c r="B26" s="4" t="s">
        <v>22</v>
      </c>
      <c r="C26" s="5" t="s">
        <v>173</v>
      </c>
      <c r="D26" s="5" t="s">
        <v>56</v>
      </c>
      <c r="E26" s="5" t="s">
        <v>196</v>
      </c>
      <c r="F26" s="7" t="s">
        <v>325</v>
      </c>
      <c r="G26" s="2">
        <v>9</v>
      </c>
      <c r="H26" s="5" t="s">
        <v>661</v>
      </c>
      <c r="I26" s="2">
        <v>11</v>
      </c>
      <c r="J26" s="5" t="s">
        <v>673</v>
      </c>
      <c r="K26" s="2">
        <v>1</v>
      </c>
      <c r="L26" s="5" t="s">
        <v>673</v>
      </c>
      <c r="M26" s="6">
        <v>19.287391</v>
      </c>
      <c r="N26" s="6">
        <v>-99.052743000000007</v>
      </c>
      <c r="O26" s="1" t="s">
        <v>18</v>
      </c>
      <c r="P26" s="5" t="s">
        <v>142</v>
      </c>
      <c r="Q26" s="1" t="s">
        <v>140</v>
      </c>
      <c r="R26" s="1" t="s">
        <v>141</v>
      </c>
      <c r="S26" s="1" t="s">
        <v>778</v>
      </c>
      <c r="T26" s="8" t="s">
        <v>483</v>
      </c>
      <c r="U26" s="1" t="s">
        <v>446</v>
      </c>
      <c r="V26" s="1" t="s">
        <v>451</v>
      </c>
      <c r="W26" s="1">
        <v>177</v>
      </c>
      <c r="X26" s="1">
        <v>177</v>
      </c>
      <c r="Y26" s="1" t="s">
        <v>773</v>
      </c>
      <c r="Z26" s="1" t="s">
        <v>23</v>
      </c>
      <c r="AA26" s="1" t="s">
        <v>23</v>
      </c>
      <c r="AB26" s="1" t="s">
        <v>773</v>
      </c>
      <c r="AC26" s="1" t="s">
        <v>773</v>
      </c>
      <c r="AD26" s="1" t="s">
        <v>773</v>
      </c>
      <c r="AE26" s="1" t="s">
        <v>773</v>
      </c>
      <c r="AF26" s="1" t="s">
        <v>432</v>
      </c>
      <c r="AG26" s="9">
        <v>7000000</v>
      </c>
      <c r="AH26" s="1" t="s">
        <v>433</v>
      </c>
      <c r="AL26" s="5"/>
    </row>
    <row r="27" spans="1:38" x14ac:dyDescent="0.25">
      <c r="A27" s="3">
        <v>42997</v>
      </c>
      <c r="B27" s="4" t="s">
        <v>22</v>
      </c>
      <c r="C27" s="5" t="s">
        <v>173</v>
      </c>
      <c r="D27" s="5" t="s">
        <v>57</v>
      </c>
      <c r="E27" s="5" t="s">
        <v>197</v>
      </c>
      <c r="F27" s="7" t="s">
        <v>326</v>
      </c>
      <c r="G27" s="2">
        <v>9</v>
      </c>
      <c r="H27" s="5" t="s">
        <v>661</v>
      </c>
      <c r="I27" s="2">
        <v>12</v>
      </c>
      <c r="J27" s="5" t="s">
        <v>674</v>
      </c>
      <c r="K27" s="2">
        <v>1</v>
      </c>
      <c r="L27" s="5" t="s">
        <v>674</v>
      </c>
      <c r="M27" s="6">
        <v>19.271812390000001</v>
      </c>
      <c r="N27" s="6">
        <v>-99.207489629999998</v>
      </c>
      <c r="O27" s="1" t="s">
        <v>18</v>
      </c>
      <c r="P27" s="5" t="s">
        <v>142</v>
      </c>
      <c r="Q27" s="1" t="s">
        <v>140</v>
      </c>
      <c r="R27" s="1" t="s">
        <v>19</v>
      </c>
      <c r="S27" s="1" t="s">
        <v>779</v>
      </c>
      <c r="T27" s="8" t="s">
        <v>481</v>
      </c>
      <c r="U27" s="1" t="s">
        <v>446</v>
      </c>
      <c r="V27" s="1" t="s">
        <v>451</v>
      </c>
      <c r="W27" s="1">
        <v>122</v>
      </c>
      <c r="X27" s="1">
        <v>122</v>
      </c>
      <c r="Y27" s="1" t="s">
        <v>773</v>
      </c>
      <c r="Z27" s="1" t="s">
        <v>23</v>
      </c>
      <c r="AA27" s="1" t="s">
        <v>23</v>
      </c>
      <c r="AB27" s="1" t="s">
        <v>773</v>
      </c>
      <c r="AC27" s="1" t="s">
        <v>773</v>
      </c>
      <c r="AD27" s="1" t="s">
        <v>773</v>
      </c>
      <c r="AE27" s="1" t="s">
        <v>773</v>
      </c>
      <c r="AF27" s="1" t="s">
        <v>432</v>
      </c>
      <c r="AG27" s="9">
        <v>1400000</v>
      </c>
      <c r="AH27" s="1" t="s">
        <v>433</v>
      </c>
      <c r="AL27" s="5"/>
    </row>
    <row r="28" spans="1:38" x14ac:dyDescent="0.25">
      <c r="A28" s="3">
        <v>42997</v>
      </c>
      <c r="B28" s="4" t="s">
        <v>22</v>
      </c>
      <c r="C28" s="1" t="s">
        <v>174</v>
      </c>
      <c r="D28" s="5" t="s">
        <v>149</v>
      </c>
      <c r="E28" s="5" t="s">
        <v>198</v>
      </c>
      <c r="F28" s="1" t="s">
        <v>327</v>
      </c>
      <c r="G28" s="2">
        <v>12</v>
      </c>
      <c r="H28" s="1" t="s">
        <v>662</v>
      </c>
      <c r="I28" s="2">
        <v>4</v>
      </c>
      <c r="J28" s="1" t="s">
        <v>679</v>
      </c>
      <c r="K28" s="2">
        <v>18</v>
      </c>
      <c r="L28" s="1" t="s">
        <v>680</v>
      </c>
      <c r="M28" s="6">
        <v>17.381</v>
      </c>
      <c r="N28" s="6">
        <v>-98.447999999999993</v>
      </c>
      <c r="O28" s="1" t="s">
        <v>18</v>
      </c>
      <c r="P28" s="5" t="s">
        <v>142</v>
      </c>
      <c r="Q28" s="1" t="s">
        <v>140</v>
      </c>
      <c r="R28" s="1" t="s">
        <v>19</v>
      </c>
      <c r="S28" s="1" t="s">
        <v>801</v>
      </c>
      <c r="T28" s="8" t="s">
        <v>503</v>
      </c>
      <c r="U28" s="1" t="s">
        <v>446</v>
      </c>
      <c r="V28" s="1" t="s">
        <v>451</v>
      </c>
      <c r="W28" s="1">
        <v>1</v>
      </c>
      <c r="X28" s="1">
        <v>1</v>
      </c>
      <c r="Y28" s="1" t="s">
        <v>773</v>
      </c>
      <c r="Z28" s="1" t="s">
        <v>23</v>
      </c>
      <c r="AA28" s="1" t="s">
        <v>23</v>
      </c>
      <c r="AB28" s="1" t="s">
        <v>773</v>
      </c>
      <c r="AC28" s="1" t="s">
        <v>773</v>
      </c>
      <c r="AD28" s="1" t="s">
        <v>773</v>
      </c>
      <c r="AE28" s="1" t="s">
        <v>773</v>
      </c>
      <c r="AF28" s="1" t="s">
        <v>432</v>
      </c>
      <c r="AG28" s="9">
        <v>500000</v>
      </c>
      <c r="AH28" s="1" t="s">
        <v>797</v>
      </c>
      <c r="AL28" s="5"/>
    </row>
    <row r="29" spans="1:38" x14ac:dyDescent="0.25">
      <c r="A29" s="3">
        <v>42997</v>
      </c>
      <c r="B29" s="4" t="s">
        <v>22</v>
      </c>
      <c r="C29" s="5" t="s">
        <v>174</v>
      </c>
      <c r="D29" s="5" t="s">
        <v>58</v>
      </c>
      <c r="E29" s="5" t="s">
        <v>199</v>
      </c>
      <c r="F29" s="7" t="s">
        <v>328</v>
      </c>
      <c r="G29" s="2">
        <v>12</v>
      </c>
      <c r="H29" s="5" t="s">
        <v>662</v>
      </c>
      <c r="I29" s="2">
        <v>8</v>
      </c>
      <c r="J29" s="5" t="s">
        <v>681</v>
      </c>
      <c r="K29" s="2">
        <v>2</v>
      </c>
      <c r="L29" s="5" t="s">
        <v>682</v>
      </c>
      <c r="M29" s="6">
        <v>18.1585</v>
      </c>
      <c r="N29" s="6">
        <v>-99.142099999999999</v>
      </c>
      <c r="O29" s="1" t="s">
        <v>18</v>
      </c>
      <c r="P29" s="5" t="s">
        <v>142</v>
      </c>
      <c r="Q29" s="1" t="s">
        <v>140</v>
      </c>
      <c r="R29" s="1" t="s">
        <v>141</v>
      </c>
      <c r="S29" s="1" t="s">
        <v>782</v>
      </c>
      <c r="T29" s="8" t="s">
        <v>489</v>
      </c>
      <c r="U29" s="1" t="s">
        <v>446</v>
      </c>
      <c r="V29" s="1" t="s">
        <v>451</v>
      </c>
      <c r="W29" s="1">
        <v>1</v>
      </c>
      <c r="X29" s="1">
        <v>1</v>
      </c>
      <c r="Y29" s="1" t="s">
        <v>773</v>
      </c>
      <c r="Z29" s="1" t="s">
        <v>23</v>
      </c>
      <c r="AA29" s="1" t="s">
        <v>23</v>
      </c>
      <c r="AB29" s="1" t="s">
        <v>773</v>
      </c>
      <c r="AC29" s="1" t="s">
        <v>773</v>
      </c>
      <c r="AD29" s="1" t="s">
        <v>773</v>
      </c>
      <c r="AE29" s="1" t="s">
        <v>773</v>
      </c>
      <c r="AF29" s="1" t="s">
        <v>431</v>
      </c>
      <c r="AG29" s="9">
        <v>3800000</v>
      </c>
      <c r="AH29" s="1" t="s">
        <v>433</v>
      </c>
      <c r="AL29" s="5"/>
    </row>
    <row r="30" spans="1:38" x14ac:dyDescent="0.25">
      <c r="A30" s="3">
        <v>42997</v>
      </c>
      <c r="B30" s="4" t="s">
        <v>22</v>
      </c>
      <c r="C30" s="1" t="s">
        <v>174</v>
      </c>
      <c r="D30" s="5" t="s">
        <v>150</v>
      </c>
      <c r="E30" s="5" t="s">
        <v>200</v>
      </c>
      <c r="F30" s="1" t="s">
        <v>329</v>
      </c>
      <c r="G30" s="2">
        <v>12</v>
      </c>
      <c r="H30" s="1" t="s">
        <v>662</v>
      </c>
      <c r="I30" s="2">
        <v>15</v>
      </c>
      <c r="J30" s="1" t="s">
        <v>683</v>
      </c>
      <c r="K30" s="2">
        <v>15</v>
      </c>
      <c r="L30" s="1" t="s">
        <v>684</v>
      </c>
      <c r="M30" s="6">
        <v>18.522300000000001</v>
      </c>
      <c r="N30" s="6">
        <v>-99.424400000000006</v>
      </c>
      <c r="O30" s="1" t="s">
        <v>18</v>
      </c>
      <c r="P30" s="5" t="s">
        <v>142</v>
      </c>
      <c r="Q30" s="1" t="s">
        <v>140</v>
      </c>
      <c r="R30" s="1" t="s">
        <v>141</v>
      </c>
      <c r="S30" s="1" t="s">
        <v>783</v>
      </c>
      <c r="T30" s="8" t="s">
        <v>490</v>
      </c>
      <c r="U30" s="1" t="s">
        <v>446</v>
      </c>
      <c r="V30" s="1" t="s">
        <v>451</v>
      </c>
      <c r="W30" s="1">
        <v>1</v>
      </c>
      <c r="X30" s="1">
        <v>1</v>
      </c>
      <c r="Y30" s="1" t="s">
        <v>773</v>
      </c>
      <c r="Z30" s="1" t="s">
        <v>23</v>
      </c>
      <c r="AA30" s="1" t="s">
        <v>23</v>
      </c>
      <c r="AB30" s="1" t="s">
        <v>773</v>
      </c>
      <c r="AC30" s="1" t="s">
        <v>773</v>
      </c>
      <c r="AD30" s="1" t="s">
        <v>773</v>
      </c>
      <c r="AE30" s="1" t="s">
        <v>773</v>
      </c>
      <c r="AF30" s="1" t="s">
        <v>431</v>
      </c>
      <c r="AG30" s="9">
        <v>3800000</v>
      </c>
      <c r="AH30" s="1" t="s">
        <v>433</v>
      </c>
      <c r="AL30" s="5"/>
    </row>
    <row r="31" spans="1:38" x14ac:dyDescent="0.25">
      <c r="A31" s="3">
        <v>42997</v>
      </c>
      <c r="B31" s="4" t="s">
        <v>22</v>
      </c>
      <c r="C31" s="1" t="s">
        <v>174</v>
      </c>
      <c r="D31" s="5" t="s">
        <v>151</v>
      </c>
      <c r="E31" s="5" t="s">
        <v>201</v>
      </c>
      <c r="F31" s="1" t="s">
        <v>330</v>
      </c>
      <c r="G31" s="2">
        <v>12</v>
      </c>
      <c r="H31" s="1" t="s">
        <v>662</v>
      </c>
      <c r="I31" s="2">
        <v>24</v>
      </c>
      <c r="J31" s="1" t="s">
        <v>685</v>
      </c>
      <c r="K31" s="2">
        <v>6</v>
      </c>
      <c r="L31" s="1" t="s">
        <v>686</v>
      </c>
      <c r="M31" s="6">
        <v>17.721800000000002</v>
      </c>
      <c r="N31" s="6">
        <v>-98.667000000000002</v>
      </c>
      <c r="O31" s="1" t="s">
        <v>18</v>
      </c>
      <c r="P31" s="5" t="s">
        <v>142</v>
      </c>
      <c r="Q31" s="1" t="s">
        <v>140</v>
      </c>
      <c r="R31" s="1" t="s">
        <v>141</v>
      </c>
      <c r="S31" s="1" t="s">
        <v>790</v>
      </c>
      <c r="T31" s="8" t="s">
        <v>507</v>
      </c>
      <c r="U31" s="1" t="s">
        <v>446</v>
      </c>
      <c r="V31" s="1" t="s">
        <v>451</v>
      </c>
      <c r="W31" s="1">
        <v>1</v>
      </c>
      <c r="X31" s="1">
        <v>1</v>
      </c>
      <c r="Y31" s="1" t="s">
        <v>773</v>
      </c>
      <c r="Z31" s="1" t="s">
        <v>23</v>
      </c>
      <c r="AA31" s="1" t="s">
        <v>23</v>
      </c>
      <c r="AB31" s="1" t="s">
        <v>773</v>
      </c>
      <c r="AC31" s="1" t="s">
        <v>773</v>
      </c>
      <c r="AD31" s="1" t="s">
        <v>773</v>
      </c>
      <c r="AE31" s="1" t="s">
        <v>773</v>
      </c>
      <c r="AF31" s="1" t="s">
        <v>431</v>
      </c>
      <c r="AG31" s="9">
        <v>3800000</v>
      </c>
      <c r="AH31" s="1" t="s">
        <v>797</v>
      </c>
      <c r="AL31" s="5"/>
    </row>
    <row r="32" spans="1:38" x14ac:dyDescent="0.25">
      <c r="A32" s="3">
        <v>42997</v>
      </c>
      <c r="B32" s="4" t="s">
        <v>22</v>
      </c>
      <c r="C32" s="1" t="s">
        <v>174</v>
      </c>
      <c r="D32" s="5" t="s">
        <v>152</v>
      </c>
      <c r="E32" s="5" t="s">
        <v>202</v>
      </c>
      <c r="F32" s="1" t="s">
        <v>331</v>
      </c>
      <c r="G32" s="2">
        <v>12</v>
      </c>
      <c r="H32" s="1" t="s">
        <v>662</v>
      </c>
      <c r="I32" s="2">
        <v>33</v>
      </c>
      <c r="J32" s="1" t="s">
        <v>687</v>
      </c>
      <c r="K32" s="2">
        <v>5</v>
      </c>
      <c r="L32" s="1" t="s">
        <v>688</v>
      </c>
      <c r="M32" s="6">
        <v>17.697399999999998</v>
      </c>
      <c r="N32" s="6">
        <v>-98.523899999999998</v>
      </c>
      <c r="O32" s="1" t="s">
        <v>18</v>
      </c>
      <c r="P32" s="5" t="s">
        <v>142</v>
      </c>
      <c r="Q32" s="1" t="s">
        <v>140</v>
      </c>
      <c r="R32" s="1" t="s">
        <v>141</v>
      </c>
      <c r="S32" s="1" t="s">
        <v>792</v>
      </c>
      <c r="T32" s="8" t="s">
        <v>506</v>
      </c>
      <c r="U32" s="1" t="s">
        <v>446</v>
      </c>
      <c r="V32" s="1" t="s">
        <v>451</v>
      </c>
      <c r="W32" s="1">
        <v>1</v>
      </c>
      <c r="X32" s="1">
        <v>1</v>
      </c>
      <c r="Y32" s="1" t="s">
        <v>773</v>
      </c>
      <c r="Z32" s="1" t="s">
        <v>23</v>
      </c>
      <c r="AA32" s="1" t="s">
        <v>23</v>
      </c>
      <c r="AB32" s="1" t="s">
        <v>773</v>
      </c>
      <c r="AC32" s="1" t="s">
        <v>773</v>
      </c>
      <c r="AD32" s="1" t="s">
        <v>773</v>
      </c>
      <c r="AE32" s="1" t="s">
        <v>773</v>
      </c>
      <c r="AF32" s="1" t="s">
        <v>431</v>
      </c>
      <c r="AG32" s="9">
        <v>3800000</v>
      </c>
      <c r="AH32" s="1" t="s">
        <v>797</v>
      </c>
      <c r="AL32" s="5"/>
    </row>
    <row r="33" spans="1:38" x14ac:dyDescent="0.25">
      <c r="A33" s="3">
        <v>42997</v>
      </c>
      <c r="B33" s="4" t="s">
        <v>22</v>
      </c>
      <c r="C33" s="1" t="s">
        <v>174</v>
      </c>
      <c r="D33" s="5" t="s">
        <v>153</v>
      </c>
      <c r="E33" s="5" t="s">
        <v>203</v>
      </c>
      <c r="F33" s="1" t="s">
        <v>332</v>
      </c>
      <c r="G33" s="2">
        <v>12</v>
      </c>
      <c r="H33" s="1" t="s">
        <v>662</v>
      </c>
      <c r="I33" s="2">
        <v>33</v>
      </c>
      <c r="J33" s="1" t="s">
        <v>687</v>
      </c>
      <c r="K33" s="2">
        <v>7</v>
      </c>
      <c r="L33" s="1" t="s">
        <v>689</v>
      </c>
      <c r="M33" s="6">
        <v>17.927399999999999</v>
      </c>
      <c r="N33" s="6">
        <v>-98.539699999999996</v>
      </c>
      <c r="O33" s="1" t="s">
        <v>18</v>
      </c>
      <c r="P33" s="5" t="s">
        <v>142</v>
      </c>
      <c r="Q33" s="1" t="s">
        <v>140</v>
      </c>
      <c r="R33" s="1" t="s">
        <v>438</v>
      </c>
      <c r="S33" s="1" t="s">
        <v>796</v>
      </c>
      <c r="T33" s="8" t="s">
        <v>500</v>
      </c>
      <c r="U33" s="1" t="s">
        <v>446</v>
      </c>
      <c r="V33" s="1" t="s">
        <v>451</v>
      </c>
      <c r="W33" s="1">
        <v>1</v>
      </c>
      <c r="X33" s="1">
        <v>1</v>
      </c>
      <c r="Y33" s="1" t="s">
        <v>773</v>
      </c>
      <c r="Z33" s="1" t="s">
        <v>23</v>
      </c>
      <c r="AA33" s="1" t="s">
        <v>23</v>
      </c>
      <c r="AB33" s="1" t="s">
        <v>773</v>
      </c>
      <c r="AC33" s="1" t="s">
        <v>773</v>
      </c>
      <c r="AD33" s="1" t="s">
        <v>773</v>
      </c>
      <c r="AE33" s="1" t="s">
        <v>773</v>
      </c>
      <c r="AF33" s="1" t="s">
        <v>432</v>
      </c>
      <c r="AG33" s="9">
        <v>331182</v>
      </c>
      <c r="AH33" s="1" t="s">
        <v>797</v>
      </c>
      <c r="AL33" s="5"/>
    </row>
    <row r="34" spans="1:38" x14ac:dyDescent="0.25">
      <c r="A34" s="3">
        <v>42997</v>
      </c>
      <c r="B34" s="4" t="s">
        <v>22</v>
      </c>
      <c r="C34" s="1" t="s">
        <v>174</v>
      </c>
      <c r="D34" s="5" t="s">
        <v>154</v>
      </c>
      <c r="E34" s="5" t="s">
        <v>204</v>
      </c>
      <c r="F34" s="1" t="s">
        <v>333</v>
      </c>
      <c r="G34" s="2">
        <v>12</v>
      </c>
      <c r="H34" s="1" t="s">
        <v>662</v>
      </c>
      <c r="I34" s="2">
        <v>33</v>
      </c>
      <c r="J34" s="1" t="s">
        <v>687</v>
      </c>
      <c r="K34" s="2">
        <v>8</v>
      </c>
      <c r="L34" s="1" t="s">
        <v>690</v>
      </c>
      <c r="M34" s="6">
        <v>17.703299999999999</v>
      </c>
      <c r="N34" s="6">
        <v>-98.536799999999999</v>
      </c>
      <c r="O34" s="1" t="s">
        <v>18</v>
      </c>
      <c r="P34" s="5" t="s">
        <v>142</v>
      </c>
      <c r="Q34" s="1" t="s">
        <v>140</v>
      </c>
      <c r="R34" s="1" t="s">
        <v>141</v>
      </c>
      <c r="S34" s="1" t="s">
        <v>791</v>
      </c>
      <c r="T34" s="8" t="s">
        <v>505</v>
      </c>
      <c r="U34" s="1" t="s">
        <v>446</v>
      </c>
      <c r="V34" s="1" t="s">
        <v>451</v>
      </c>
      <c r="W34" s="1">
        <v>1</v>
      </c>
      <c r="X34" s="1">
        <v>1</v>
      </c>
      <c r="Y34" s="1" t="s">
        <v>773</v>
      </c>
      <c r="Z34" s="1" t="s">
        <v>23</v>
      </c>
      <c r="AA34" s="1" t="s">
        <v>23</v>
      </c>
      <c r="AB34" s="1" t="s">
        <v>773</v>
      </c>
      <c r="AC34" s="1" t="s">
        <v>773</v>
      </c>
      <c r="AD34" s="1" t="s">
        <v>773</v>
      </c>
      <c r="AE34" s="1" t="s">
        <v>773</v>
      </c>
      <c r="AF34" s="1" t="s">
        <v>431</v>
      </c>
      <c r="AG34" s="9">
        <v>3800000</v>
      </c>
      <c r="AH34" s="1" t="s">
        <v>797</v>
      </c>
      <c r="AL34" s="5"/>
    </row>
    <row r="35" spans="1:38" x14ac:dyDescent="0.25">
      <c r="A35" s="3">
        <v>42997</v>
      </c>
      <c r="B35" s="4" t="s">
        <v>22</v>
      </c>
      <c r="C35" s="5" t="s">
        <v>174</v>
      </c>
      <c r="D35" s="5" t="s">
        <v>59</v>
      </c>
      <c r="E35" s="5" t="s">
        <v>205</v>
      </c>
      <c r="F35" s="7" t="s">
        <v>334</v>
      </c>
      <c r="G35" s="2">
        <v>12</v>
      </c>
      <c r="H35" s="5" t="s">
        <v>662</v>
      </c>
      <c r="I35" s="2">
        <v>34</v>
      </c>
      <c r="J35" s="5" t="s">
        <v>691</v>
      </c>
      <c r="K35" s="2">
        <v>18</v>
      </c>
      <c r="L35" s="5" t="s">
        <v>692</v>
      </c>
      <c r="M35" s="6">
        <v>18.304200000000002</v>
      </c>
      <c r="N35" s="6">
        <v>-99.113500000000002</v>
      </c>
      <c r="O35" s="1" t="s">
        <v>18</v>
      </c>
      <c r="P35" s="5" t="s">
        <v>142</v>
      </c>
      <c r="Q35" s="1" t="s">
        <v>140</v>
      </c>
      <c r="R35" s="1" t="s">
        <v>19</v>
      </c>
      <c r="S35" s="1" t="s">
        <v>786</v>
      </c>
      <c r="T35" s="8" t="s">
        <v>491</v>
      </c>
      <c r="U35" s="1" t="s">
        <v>446</v>
      </c>
      <c r="V35" s="1" t="s">
        <v>451</v>
      </c>
      <c r="W35" s="1">
        <v>1</v>
      </c>
      <c r="X35" s="1">
        <v>1</v>
      </c>
      <c r="Y35" s="1" t="s">
        <v>773</v>
      </c>
      <c r="Z35" s="1" t="s">
        <v>23</v>
      </c>
      <c r="AA35" s="1" t="s">
        <v>23</v>
      </c>
      <c r="AB35" s="1" t="s">
        <v>773</v>
      </c>
      <c r="AC35" s="1" t="s">
        <v>773</v>
      </c>
      <c r="AD35" s="1" t="s">
        <v>773</v>
      </c>
      <c r="AE35" s="1" t="s">
        <v>773</v>
      </c>
      <c r="AF35" s="1" t="s">
        <v>431</v>
      </c>
      <c r="AG35" s="9">
        <v>3800000</v>
      </c>
      <c r="AH35" s="1" t="s">
        <v>433</v>
      </c>
      <c r="AL35" s="5"/>
    </row>
    <row r="36" spans="1:38" x14ac:dyDescent="0.25">
      <c r="A36" s="3">
        <v>42997</v>
      </c>
      <c r="B36" s="4" t="s">
        <v>22</v>
      </c>
      <c r="C36" s="5" t="s">
        <v>174</v>
      </c>
      <c r="D36" s="5" t="s">
        <v>60</v>
      </c>
      <c r="E36" s="5" t="s">
        <v>206</v>
      </c>
      <c r="F36" s="7" t="s">
        <v>335</v>
      </c>
      <c r="G36" s="2">
        <v>12</v>
      </c>
      <c r="H36" s="5" t="s">
        <v>662</v>
      </c>
      <c r="I36" s="2">
        <v>35</v>
      </c>
      <c r="J36" s="5" t="s">
        <v>693</v>
      </c>
      <c r="K36" s="2">
        <v>1</v>
      </c>
      <c r="L36" s="5" t="s">
        <v>693</v>
      </c>
      <c r="M36" s="6">
        <v>18.3371</v>
      </c>
      <c r="N36" s="6">
        <v>-99.528300000000002</v>
      </c>
      <c r="O36" s="1" t="s">
        <v>18</v>
      </c>
      <c r="P36" s="5" t="s">
        <v>142</v>
      </c>
      <c r="Q36" s="1" t="s">
        <v>140</v>
      </c>
      <c r="R36" s="1" t="s">
        <v>19</v>
      </c>
      <c r="S36" s="1" t="s">
        <v>784</v>
      </c>
      <c r="T36" s="8" t="s">
        <v>492</v>
      </c>
      <c r="U36" s="1" t="s">
        <v>446</v>
      </c>
      <c r="V36" s="1" t="s">
        <v>451</v>
      </c>
      <c r="W36" s="1">
        <v>1</v>
      </c>
      <c r="X36" s="1">
        <v>1</v>
      </c>
      <c r="Y36" s="1" t="s">
        <v>773</v>
      </c>
      <c r="Z36" s="1" t="s">
        <v>23</v>
      </c>
      <c r="AA36" s="1" t="s">
        <v>23</v>
      </c>
      <c r="AB36" s="1" t="s">
        <v>773</v>
      </c>
      <c r="AC36" s="1" t="s">
        <v>773</v>
      </c>
      <c r="AD36" s="1" t="s">
        <v>773</v>
      </c>
      <c r="AE36" s="1" t="s">
        <v>773</v>
      </c>
      <c r="AF36" s="1" t="s">
        <v>431</v>
      </c>
      <c r="AG36" s="9">
        <v>4200000</v>
      </c>
      <c r="AH36" s="1" t="s">
        <v>433</v>
      </c>
      <c r="AL36" s="5"/>
    </row>
    <row r="37" spans="1:38" x14ac:dyDescent="0.25">
      <c r="A37" s="3">
        <v>42997</v>
      </c>
      <c r="B37" s="4" t="s">
        <v>22</v>
      </c>
      <c r="C37" s="5" t="s">
        <v>174</v>
      </c>
      <c r="D37" s="5" t="s">
        <v>61</v>
      </c>
      <c r="E37" s="5" t="s">
        <v>207</v>
      </c>
      <c r="F37" s="7" t="s">
        <v>336</v>
      </c>
      <c r="G37" s="2">
        <v>12</v>
      </c>
      <c r="H37" s="5" t="s">
        <v>662</v>
      </c>
      <c r="I37" s="2">
        <v>35</v>
      </c>
      <c r="J37" s="5" t="s">
        <v>693</v>
      </c>
      <c r="K37" s="2">
        <v>24</v>
      </c>
      <c r="L37" s="5" t="s">
        <v>694</v>
      </c>
      <c r="M37" s="6">
        <v>18.252700000000001</v>
      </c>
      <c r="N37" s="6">
        <v>-99.526799999999994</v>
      </c>
      <c r="O37" s="1" t="s">
        <v>18</v>
      </c>
      <c r="P37" s="5" t="s">
        <v>142</v>
      </c>
      <c r="Q37" s="1" t="s">
        <v>140</v>
      </c>
      <c r="R37" s="1" t="s">
        <v>19</v>
      </c>
      <c r="S37" s="1" t="s">
        <v>787</v>
      </c>
      <c r="T37" s="8" t="s">
        <v>493</v>
      </c>
      <c r="U37" s="1" t="s">
        <v>446</v>
      </c>
      <c r="V37" s="1" t="s">
        <v>451</v>
      </c>
      <c r="W37" s="1">
        <v>1</v>
      </c>
      <c r="X37" s="1">
        <v>1</v>
      </c>
      <c r="Y37" s="1" t="s">
        <v>773</v>
      </c>
      <c r="Z37" s="1" t="s">
        <v>23</v>
      </c>
      <c r="AA37" s="1" t="s">
        <v>23</v>
      </c>
      <c r="AB37" s="1" t="s">
        <v>773</v>
      </c>
      <c r="AC37" s="1" t="s">
        <v>773</v>
      </c>
      <c r="AD37" s="1" t="s">
        <v>773</v>
      </c>
      <c r="AE37" s="1" t="s">
        <v>773</v>
      </c>
      <c r="AF37" s="1" t="s">
        <v>432</v>
      </c>
      <c r="AG37" s="9">
        <v>300000</v>
      </c>
      <c r="AH37" s="1" t="s">
        <v>433</v>
      </c>
      <c r="AL37" s="5"/>
    </row>
    <row r="38" spans="1:38" x14ac:dyDescent="0.25">
      <c r="A38" s="3">
        <v>42997</v>
      </c>
      <c r="B38" s="4" t="s">
        <v>22</v>
      </c>
      <c r="C38" s="1" t="s">
        <v>174</v>
      </c>
      <c r="D38" s="5" t="s">
        <v>155</v>
      </c>
      <c r="E38" s="5" t="s">
        <v>208</v>
      </c>
      <c r="F38" s="1" t="s">
        <v>337</v>
      </c>
      <c r="G38" s="2">
        <v>12</v>
      </c>
      <c r="H38" s="1" t="s">
        <v>662</v>
      </c>
      <c r="I38" s="2">
        <v>45</v>
      </c>
      <c r="J38" s="1" t="s">
        <v>695</v>
      </c>
      <c r="K38" s="2">
        <v>24</v>
      </c>
      <c r="L38" s="1" t="s">
        <v>696</v>
      </c>
      <c r="M38" s="6">
        <v>17.935700000000001</v>
      </c>
      <c r="N38" s="6">
        <v>-98.682900000000004</v>
      </c>
      <c r="O38" s="1" t="s">
        <v>18</v>
      </c>
      <c r="P38" s="5" t="s">
        <v>142</v>
      </c>
      <c r="Q38" s="1" t="s">
        <v>140</v>
      </c>
      <c r="R38" s="1" t="s">
        <v>19</v>
      </c>
      <c r="S38" s="1" t="s">
        <v>788</v>
      </c>
      <c r="T38" s="8" t="s">
        <v>501</v>
      </c>
      <c r="U38" s="1" t="s">
        <v>446</v>
      </c>
      <c r="V38" s="1" t="s">
        <v>451</v>
      </c>
      <c r="W38" s="1">
        <v>1</v>
      </c>
      <c r="X38" s="1">
        <v>1</v>
      </c>
      <c r="Y38" s="1" t="s">
        <v>773</v>
      </c>
      <c r="Z38" s="1" t="s">
        <v>23</v>
      </c>
      <c r="AA38" s="1" t="s">
        <v>23</v>
      </c>
      <c r="AB38" s="1" t="s">
        <v>773</v>
      </c>
      <c r="AC38" s="1" t="s">
        <v>773</v>
      </c>
      <c r="AD38" s="1" t="s">
        <v>773</v>
      </c>
      <c r="AE38" s="1" t="s">
        <v>773</v>
      </c>
      <c r="AF38" s="1" t="s">
        <v>432</v>
      </c>
      <c r="AG38" s="9">
        <v>393800</v>
      </c>
      <c r="AH38" s="1" t="s">
        <v>797</v>
      </c>
      <c r="AL38" s="5"/>
    </row>
    <row r="39" spans="1:38" x14ac:dyDescent="0.25">
      <c r="A39" s="3">
        <v>42997</v>
      </c>
      <c r="B39" s="4" t="s">
        <v>22</v>
      </c>
      <c r="C39" s="5" t="s">
        <v>174</v>
      </c>
      <c r="D39" s="5" t="s">
        <v>62</v>
      </c>
      <c r="E39" s="5" t="s">
        <v>209</v>
      </c>
      <c r="F39" s="7" t="s">
        <v>338</v>
      </c>
      <c r="G39" s="2">
        <v>12</v>
      </c>
      <c r="H39" s="5" t="s">
        <v>662</v>
      </c>
      <c r="I39" s="2">
        <v>55</v>
      </c>
      <c r="J39" s="5" t="s">
        <v>697</v>
      </c>
      <c r="K39" s="2">
        <v>1</v>
      </c>
      <c r="L39" s="5" t="s">
        <v>697</v>
      </c>
      <c r="M39" s="6">
        <v>18.5594</v>
      </c>
      <c r="N39" s="6">
        <v>-99.6006</v>
      </c>
      <c r="O39" s="1" t="s">
        <v>18</v>
      </c>
      <c r="P39" s="5" t="s">
        <v>142</v>
      </c>
      <c r="Q39" s="1" t="s">
        <v>140</v>
      </c>
      <c r="R39" s="1" t="s">
        <v>19</v>
      </c>
      <c r="S39" s="1" t="s">
        <v>785</v>
      </c>
      <c r="T39" s="8" t="s">
        <v>494</v>
      </c>
      <c r="U39" s="1" t="s">
        <v>446</v>
      </c>
      <c r="V39" s="1" t="s">
        <v>451</v>
      </c>
      <c r="W39" s="1">
        <v>1</v>
      </c>
      <c r="X39" s="1">
        <v>1</v>
      </c>
      <c r="Y39" s="1" t="s">
        <v>773</v>
      </c>
      <c r="Z39" s="1" t="s">
        <v>23</v>
      </c>
      <c r="AA39" s="1" t="s">
        <v>23</v>
      </c>
      <c r="AB39" s="1" t="s">
        <v>773</v>
      </c>
      <c r="AC39" s="1" t="s">
        <v>773</v>
      </c>
      <c r="AD39" s="1" t="s">
        <v>773</v>
      </c>
      <c r="AE39" s="1" t="s">
        <v>773</v>
      </c>
      <c r="AF39" s="1" t="s">
        <v>431</v>
      </c>
      <c r="AG39" s="9">
        <v>8600000</v>
      </c>
      <c r="AH39" s="1" t="s">
        <v>433</v>
      </c>
      <c r="AL39" s="5"/>
    </row>
    <row r="40" spans="1:38" x14ac:dyDescent="0.25">
      <c r="A40" s="3">
        <v>42997</v>
      </c>
      <c r="B40" s="4" t="s">
        <v>22</v>
      </c>
      <c r="C40" s="5" t="s">
        <v>174</v>
      </c>
      <c r="D40" s="5" t="s">
        <v>63</v>
      </c>
      <c r="E40" s="5" t="s">
        <v>210</v>
      </c>
      <c r="F40" s="7" t="s">
        <v>339</v>
      </c>
      <c r="G40" s="2">
        <v>12</v>
      </c>
      <c r="H40" s="5" t="s">
        <v>662</v>
      </c>
      <c r="I40" s="2">
        <v>59</v>
      </c>
      <c r="J40" s="5" t="s">
        <v>698</v>
      </c>
      <c r="K40" s="2">
        <v>12</v>
      </c>
      <c r="L40" s="5" t="s">
        <v>699</v>
      </c>
      <c r="M40" s="6">
        <v>18.156300000000002</v>
      </c>
      <c r="N40" s="6">
        <v>-99.547399999999996</v>
      </c>
      <c r="O40" s="1" t="s">
        <v>18</v>
      </c>
      <c r="P40" s="5" t="s">
        <v>142</v>
      </c>
      <c r="Q40" s="1" t="s">
        <v>140</v>
      </c>
      <c r="R40" s="1" t="s">
        <v>141</v>
      </c>
      <c r="S40" s="1" t="s">
        <v>793</v>
      </c>
      <c r="T40" s="8" t="s">
        <v>496</v>
      </c>
      <c r="U40" s="1" t="s">
        <v>446</v>
      </c>
      <c r="V40" s="1" t="s">
        <v>451</v>
      </c>
      <c r="W40" s="1">
        <v>2</v>
      </c>
      <c r="X40" s="1">
        <v>2</v>
      </c>
      <c r="Y40" s="1" t="s">
        <v>773</v>
      </c>
      <c r="Z40" s="1" t="s">
        <v>23</v>
      </c>
      <c r="AA40" s="1" t="s">
        <v>23</v>
      </c>
      <c r="AB40" s="1" t="s">
        <v>773</v>
      </c>
      <c r="AC40" s="1" t="s">
        <v>773</v>
      </c>
      <c r="AD40" s="1" t="s">
        <v>773</v>
      </c>
      <c r="AE40" s="1" t="s">
        <v>773</v>
      </c>
      <c r="AF40" s="1" t="s">
        <v>431</v>
      </c>
      <c r="AG40" s="9">
        <v>3800000</v>
      </c>
      <c r="AH40" s="1" t="s">
        <v>433</v>
      </c>
      <c r="AL40" s="5"/>
    </row>
    <row r="41" spans="1:38" x14ac:dyDescent="0.25">
      <c r="A41" s="3">
        <v>42997</v>
      </c>
      <c r="B41" s="4" t="s">
        <v>22</v>
      </c>
      <c r="C41" s="5" t="s">
        <v>174</v>
      </c>
      <c r="D41" s="5" t="s">
        <v>64</v>
      </c>
      <c r="E41" s="5" t="s">
        <v>211</v>
      </c>
      <c r="F41" s="7" t="s">
        <v>340</v>
      </c>
      <c r="G41" s="2">
        <v>12</v>
      </c>
      <c r="H41" s="5" t="s">
        <v>662</v>
      </c>
      <c r="I41" s="2">
        <v>60</v>
      </c>
      <c r="J41" s="5" t="s">
        <v>700</v>
      </c>
      <c r="K41" s="2">
        <v>1</v>
      </c>
      <c r="L41" s="5" t="s">
        <v>700</v>
      </c>
      <c r="M41" s="6">
        <v>18.648700000000002</v>
      </c>
      <c r="N41" s="6">
        <v>-99.646299999999997</v>
      </c>
      <c r="O41" s="1" t="s">
        <v>18</v>
      </c>
      <c r="P41" s="5" t="s">
        <v>142</v>
      </c>
      <c r="Q41" s="1" t="s">
        <v>140</v>
      </c>
      <c r="R41" s="1" t="s">
        <v>19</v>
      </c>
      <c r="S41" s="1" t="s">
        <v>798</v>
      </c>
      <c r="T41" s="8" t="s">
        <v>497</v>
      </c>
      <c r="U41" s="1" t="s">
        <v>446</v>
      </c>
      <c r="V41" s="1" t="s">
        <v>451</v>
      </c>
      <c r="W41" s="1">
        <v>1</v>
      </c>
      <c r="X41" s="1">
        <v>1</v>
      </c>
      <c r="Y41" s="1" t="s">
        <v>773</v>
      </c>
      <c r="Z41" s="1" t="s">
        <v>23</v>
      </c>
      <c r="AA41" s="1" t="s">
        <v>23</v>
      </c>
      <c r="AB41" s="1" t="s">
        <v>773</v>
      </c>
      <c r="AC41" s="1" t="s">
        <v>773</v>
      </c>
      <c r="AD41" s="1" t="s">
        <v>773</v>
      </c>
      <c r="AE41" s="1" t="s">
        <v>773</v>
      </c>
      <c r="AF41" s="1" t="s">
        <v>432</v>
      </c>
      <c r="AG41" s="9">
        <v>140000</v>
      </c>
      <c r="AH41" s="1" t="s">
        <v>433</v>
      </c>
      <c r="AL41" s="5"/>
    </row>
    <row r="42" spans="1:38" x14ac:dyDescent="0.25">
      <c r="A42" s="3">
        <v>42997</v>
      </c>
      <c r="B42" s="4" t="s">
        <v>22</v>
      </c>
      <c r="C42" s="1" t="s">
        <v>174</v>
      </c>
      <c r="D42" s="5" t="s">
        <v>156</v>
      </c>
      <c r="E42" s="5" t="s">
        <v>212</v>
      </c>
      <c r="F42" s="1" t="s">
        <v>341</v>
      </c>
      <c r="G42" s="2">
        <v>12</v>
      </c>
      <c r="H42" s="1" t="s">
        <v>662</v>
      </c>
      <c r="I42" s="2">
        <v>65</v>
      </c>
      <c r="J42" s="1" t="s">
        <v>701</v>
      </c>
      <c r="K42" s="2">
        <v>1</v>
      </c>
      <c r="L42" s="1" t="s">
        <v>702</v>
      </c>
      <c r="M42" s="6">
        <v>17.574300000000001</v>
      </c>
      <c r="N42" s="6">
        <v>-98.368799999999993</v>
      </c>
      <c r="O42" s="1" t="s">
        <v>18</v>
      </c>
      <c r="P42" s="5" t="s">
        <v>142</v>
      </c>
      <c r="Q42" s="1" t="s">
        <v>140</v>
      </c>
      <c r="R42" s="1" t="s">
        <v>141</v>
      </c>
      <c r="S42" s="1" t="s">
        <v>795</v>
      </c>
      <c r="T42" s="8" t="s">
        <v>504</v>
      </c>
      <c r="U42" s="1" t="s">
        <v>446</v>
      </c>
      <c r="V42" s="1" t="s">
        <v>451</v>
      </c>
      <c r="W42" s="1">
        <v>2</v>
      </c>
      <c r="X42" s="1">
        <v>2</v>
      </c>
      <c r="Y42" s="1" t="s">
        <v>773</v>
      </c>
      <c r="Z42" s="1" t="s">
        <v>23</v>
      </c>
      <c r="AA42" s="1" t="s">
        <v>23</v>
      </c>
      <c r="AB42" s="1" t="s">
        <v>773</v>
      </c>
      <c r="AC42" s="1" t="s">
        <v>773</v>
      </c>
      <c r="AD42" s="1" t="s">
        <v>773</v>
      </c>
      <c r="AE42" s="1" t="s">
        <v>773</v>
      </c>
      <c r="AF42" s="1" t="s">
        <v>431</v>
      </c>
      <c r="AG42" s="9">
        <v>4200000</v>
      </c>
      <c r="AH42" s="1" t="s">
        <v>797</v>
      </c>
      <c r="AL42" s="5"/>
    </row>
    <row r="43" spans="1:38" x14ac:dyDescent="0.25">
      <c r="A43" s="3">
        <v>42997</v>
      </c>
      <c r="B43" s="4" t="s">
        <v>22</v>
      </c>
      <c r="C43" s="5" t="s">
        <v>174</v>
      </c>
      <c r="D43" s="5" t="s">
        <v>65</v>
      </c>
      <c r="E43" s="5" t="s">
        <v>213</v>
      </c>
      <c r="F43" s="7" t="s">
        <v>342</v>
      </c>
      <c r="G43" s="2">
        <v>12</v>
      </c>
      <c r="H43" s="5" t="s">
        <v>662</v>
      </c>
      <c r="I43" s="2">
        <v>66</v>
      </c>
      <c r="J43" s="5" t="s">
        <v>703</v>
      </c>
      <c r="K43" s="2">
        <v>1</v>
      </c>
      <c r="L43" s="5" t="s">
        <v>703</v>
      </c>
      <c r="M43" s="6">
        <v>17.546399999999998</v>
      </c>
      <c r="N43" s="6">
        <v>-98.5792</v>
      </c>
      <c r="O43" s="1" t="s">
        <v>18</v>
      </c>
      <c r="P43" s="5" t="s">
        <v>142</v>
      </c>
      <c r="Q43" s="1" t="s">
        <v>140</v>
      </c>
      <c r="R43" s="1" t="s">
        <v>19</v>
      </c>
      <c r="S43" s="1" t="s">
        <v>794</v>
      </c>
      <c r="T43" s="8" t="s">
        <v>499</v>
      </c>
      <c r="U43" s="1" t="s">
        <v>446</v>
      </c>
      <c r="V43" s="1" t="s">
        <v>451</v>
      </c>
      <c r="W43" s="1">
        <v>1</v>
      </c>
      <c r="X43" s="1">
        <v>1</v>
      </c>
      <c r="Y43" s="1" t="s">
        <v>773</v>
      </c>
      <c r="Z43" s="1" t="s">
        <v>23</v>
      </c>
      <c r="AA43" s="1" t="s">
        <v>23</v>
      </c>
      <c r="AB43" s="1" t="s">
        <v>773</v>
      </c>
      <c r="AC43" s="1" t="s">
        <v>773</v>
      </c>
      <c r="AD43" s="1" t="s">
        <v>773</v>
      </c>
      <c r="AE43" s="1" t="s">
        <v>773</v>
      </c>
      <c r="AF43" s="1" t="s">
        <v>432</v>
      </c>
      <c r="AG43" s="9">
        <v>500000</v>
      </c>
      <c r="AH43" s="1" t="s">
        <v>797</v>
      </c>
      <c r="AL43" s="5"/>
    </row>
    <row r="44" spans="1:38" x14ac:dyDescent="0.25">
      <c r="A44" s="3">
        <v>42997</v>
      </c>
      <c r="B44" s="4" t="s">
        <v>22</v>
      </c>
      <c r="C44" s="1" t="s">
        <v>173</v>
      </c>
      <c r="D44" s="5" t="s">
        <v>157</v>
      </c>
      <c r="E44" s="5" t="s">
        <v>214</v>
      </c>
      <c r="F44" s="1" t="s">
        <v>343</v>
      </c>
      <c r="G44" s="2">
        <v>12</v>
      </c>
      <c r="H44" s="1" t="s">
        <v>662</v>
      </c>
      <c r="I44" s="2">
        <v>70</v>
      </c>
      <c r="J44" s="1" t="s">
        <v>704</v>
      </c>
      <c r="K44" s="2">
        <v>1</v>
      </c>
      <c r="L44" s="1" t="s">
        <v>704</v>
      </c>
      <c r="M44" s="6">
        <v>17.908556000000001</v>
      </c>
      <c r="N44" s="6">
        <v>-98.486859999999993</v>
      </c>
      <c r="O44" s="1" t="s">
        <v>18</v>
      </c>
      <c r="P44" s="5" t="s">
        <v>142</v>
      </c>
      <c r="Q44" s="1" t="s">
        <v>140</v>
      </c>
      <c r="R44" s="1" t="s">
        <v>438</v>
      </c>
      <c r="S44" s="1" t="s">
        <v>789</v>
      </c>
      <c r="T44" s="8" t="s">
        <v>502</v>
      </c>
      <c r="U44" s="1" t="s">
        <v>446</v>
      </c>
      <c r="V44" s="1" t="s">
        <v>451</v>
      </c>
      <c r="W44" s="1">
        <v>8</v>
      </c>
      <c r="X44" s="1">
        <v>8</v>
      </c>
      <c r="Y44" s="1" t="s">
        <v>773</v>
      </c>
      <c r="Z44" s="1" t="s">
        <v>23</v>
      </c>
      <c r="AA44" s="1" t="s">
        <v>23</v>
      </c>
      <c r="AB44" s="1" t="s">
        <v>773</v>
      </c>
      <c r="AC44" s="1" t="s">
        <v>773</v>
      </c>
      <c r="AD44" s="1" t="s">
        <v>773</v>
      </c>
      <c r="AE44" s="1" t="s">
        <v>773</v>
      </c>
      <c r="AF44" s="1" t="s">
        <v>432</v>
      </c>
      <c r="AG44" s="9">
        <v>1470000</v>
      </c>
      <c r="AH44" s="1" t="s">
        <v>797</v>
      </c>
      <c r="AL44" s="5"/>
    </row>
    <row r="45" spans="1:38" x14ac:dyDescent="0.25">
      <c r="A45" s="3">
        <v>42997</v>
      </c>
      <c r="B45" s="4" t="s">
        <v>22</v>
      </c>
      <c r="C45" s="1" t="s">
        <v>175</v>
      </c>
      <c r="D45" s="5" t="s">
        <v>158</v>
      </c>
      <c r="E45" s="5" t="s">
        <v>215</v>
      </c>
      <c r="F45" s="1" t="s">
        <v>344</v>
      </c>
      <c r="G45" s="2">
        <v>12</v>
      </c>
      <c r="H45" s="1" t="s">
        <v>662</v>
      </c>
      <c r="I45" s="2">
        <v>66</v>
      </c>
      <c r="J45" s="1" t="s">
        <v>703</v>
      </c>
      <c r="K45" s="2">
        <v>1</v>
      </c>
      <c r="L45" s="1" t="s">
        <v>703</v>
      </c>
      <c r="M45" s="6">
        <v>17.542300000000001</v>
      </c>
      <c r="N45" s="6">
        <v>-98.575699999999998</v>
      </c>
      <c r="O45" s="1" t="s">
        <v>18</v>
      </c>
      <c r="P45" s="5" t="s">
        <v>142</v>
      </c>
      <c r="Q45" s="1" t="s">
        <v>140</v>
      </c>
      <c r="R45" s="1" t="s">
        <v>19</v>
      </c>
      <c r="S45" s="1" t="s">
        <v>800</v>
      </c>
      <c r="T45" s="8" t="s">
        <v>498</v>
      </c>
      <c r="U45" s="1" t="s">
        <v>446</v>
      </c>
      <c r="V45" s="1" t="s">
        <v>451</v>
      </c>
      <c r="W45" s="1">
        <v>0</v>
      </c>
      <c r="X45" s="1">
        <v>0</v>
      </c>
      <c r="Y45" s="1" t="s">
        <v>773</v>
      </c>
      <c r="Z45" s="1" t="s">
        <v>23</v>
      </c>
      <c r="AA45" s="1" t="s">
        <v>23</v>
      </c>
      <c r="AB45" s="1" t="s">
        <v>773</v>
      </c>
      <c r="AC45" s="1" t="s">
        <v>773</v>
      </c>
      <c r="AD45" s="1" t="s">
        <v>773</v>
      </c>
      <c r="AE45" s="1" t="s">
        <v>773</v>
      </c>
      <c r="AF45" s="1" t="s">
        <v>432</v>
      </c>
      <c r="AG45" s="9">
        <v>740000</v>
      </c>
      <c r="AH45" s="1" t="s">
        <v>797</v>
      </c>
      <c r="AL45" s="5"/>
    </row>
    <row r="46" spans="1:38" x14ac:dyDescent="0.25">
      <c r="A46" s="3">
        <v>42997</v>
      </c>
      <c r="B46" s="4" t="s">
        <v>22</v>
      </c>
      <c r="C46" s="1" t="s">
        <v>174</v>
      </c>
      <c r="D46" s="5" t="s">
        <v>159</v>
      </c>
      <c r="E46" s="5" t="s">
        <v>216</v>
      </c>
      <c r="F46" s="1" t="s">
        <v>345</v>
      </c>
      <c r="G46" s="2">
        <v>12</v>
      </c>
      <c r="H46" s="1" t="s">
        <v>662</v>
      </c>
      <c r="I46" s="2">
        <v>55</v>
      </c>
      <c r="J46" s="1" t="s">
        <v>697</v>
      </c>
      <c r="K46" s="2">
        <v>1</v>
      </c>
      <c r="L46" s="1" t="s">
        <v>697</v>
      </c>
      <c r="M46" s="6">
        <v>18.5564</v>
      </c>
      <c r="N46" s="6">
        <v>-99.605000000000004</v>
      </c>
      <c r="O46" s="1" t="s">
        <v>18</v>
      </c>
      <c r="P46" s="5" t="s">
        <v>142</v>
      </c>
      <c r="Q46" s="1" t="s">
        <v>140</v>
      </c>
      <c r="R46" s="1" t="s">
        <v>438</v>
      </c>
      <c r="S46" s="1" t="s">
        <v>799</v>
      </c>
      <c r="T46" s="8" t="s">
        <v>495</v>
      </c>
      <c r="U46" s="1" t="s">
        <v>446</v>
      </c>
      <c r="V46" s="1" t="s">
        <v>23</v>
      </c>
      <c r="W46" s="1">
        <v>0</v>
      </c>
      <c r="X46" s="1">
        <v>0</v>
      </c>
      <c r="Y46" s="1" t="s">
        <v>773</v>
      </c>
      <c r="Z46" s="1" t="s">
        <v>23</v>
      </c>
      <c r="AA46" s="1" t="s">
        <v>23</v>
      </c>
      <c r="AB46" s="1" t="s">
        <v>773</v>
      </c>
      <c r="AC46" s="1" t="s">
        <v>773</v>
      </c>
      <c r="AD46" s="1" t="s">
        <v>773</v>
      </c>
      <c r="AE46" s="1" t="s">
        <v>773</v>
      </c>
      <c r="AF46" s="1" t="s">
        <v>432</v>
      </c>
      <c r="AG46" s="9">
        <v>1500000</v>
      </c>
      <c r="AH46" s="1" t="s">
        <v>433</v>
      </c>
      <c r="AL46" s="5"/>
    </row>
    <row r="47" spans="1:38" x14ac:dyDescent="0.25">
      <c r="A47" s="3">
        <v>42997</v>
      </c>
      <c r="B47" s="4" t="s">
        <v>22</v>
      </c>
      <c r="C47" s="5" t="s">
        <v>174</v>
      </c>
      <c r="D47" s="5" t="s">
        <v>66</v>
      </c>
      <c r="E47" s="5" t="s">
        <v>217</v>
      </c>
      <c r="F47" s="7" t="s">
        <v>346</v>
      </c>
      <c r="G47" s="2">
        <v>15</v>
      </c>
      <c r="H47" s="5" t="s">
        <v>663</v>
      </c>
      <c r="I47" s="2">
        <v>9</v>
      </c>
      <c r="J47" s="5" t="s">
        <v>705</v>
      </c>
      <c r="K47" s="2">
        <v>6</v>
      </c>
      <c r="L47" s="5" t="s">
        <v>217</v>
      </c>
      <c r="M47" s="6">
        <v>19.081637000000001</v>
      </c>
      <c r="N47" s="6">
        <v>-98.730733000000001</v>
      </c>
      <c r="O47" s="1" t="s">
        <v>18</v>
      </c>
      <c r="P47" s="5" t="s">
        <v>142</v>
      </c>
      <c r="Q47" s="1" t="s">
        <v>140</v>
      </c>
      <c r="R47" s="5" t="s">
        <v>438</v>
      </c>
      <c r="S47" s="1" t="s">
        <v>547</v>
      </c>
      <c r="T47" s="8" t="s">
        <v>517</v>
      </c>
      <c r="U47" s="1" t="s">
        <v>446</v>
      </c>
      <c r="V47" s="1" t="s">
        <v>451</v>
      </c>
      <c r="W47" s="1">
        <v>0</v>
      </c>
      <c r="X47" s="1">
        <v>0</v>
      </c>
      <c r="Y47" s="1" t="s">
        <v>773</v>
      </c>
      <c r="Z47" s="1" t="s">
        <v>23</v>
      </c>
      <c r="AA47" s="1" t="s">
        <v>23</v>
      </c>
      <c r="AB47" s="1" t="s">
        <v>23</v>
      </c>
      <c r="AC47" s="1" t="s">
        <v>773</v>
      </c>
      <c r="AD47" s="1" t="s">
        <v>773</v>
      </c>
      <c r="AE47" s="1" t="s">
        <v>773</v>
      </c>
      <c r="AF47" s="1" t="s">
        <v>449</v>
      </c>
      <c r="AG47" s="9">
        <v>400000</v>
      </c>
      <c r="AH47" s="1" t="s">
        <v>433</v>
      </c>
      <c r="AL47" s="5"/>
    </row>
    <row r="48" spans="1:38" x14ac:dyDescent="0.25">
      <c r="A48" s="3">
        <v>42997</v>
      </c>
      <c r="B48" s="4" t="s">
        <v>22</v>
      </c>
      <c r="C48" s="5" t="s">
        <v>174</v>
      </c>
      <c r="D48" s="5" t="s">
        <v>67</v>
      </c>
      <c r="E48" s="5" t="s">
        <v>218</v>
      </c>
      <c r="F48" s="7" t="s">
        <v>347</v>
      </c>
      <c r="G48" s="2">
        <v>15</v>
      </c>
      <c r="H48" s="5" t="s">
        <v>663</v>
      </c>
      <c r="I48" s="2">
        <v>15</v>
      </c>
      <c r="J48" s="5" t="s">
        <v>706</v>
      </c>
      <c r="K48" s="2">
        <v>1</v>
      </c>
      <c r="L48" s="5" t="s">
        <v>707</v>
      </c>
      <c r="M48" s="6">
        <v>19.027973409662899</v>
      </c>
      <c r="N48" s="6">
        <v>-98.781265438146804</v>
      </c>
      <c r="O48" s="1" t="s">
        <v>18</v>
      </c>
      <c r="P48" s="5" t="s">
        <v>142</v>
      </c>
      <c r="Q48" s="1" t="s">
        <v>140</v>
      </c>
      <c r="R48" s="5" t="s">
        <v>19</v>
      </c>
      <c r="S48" s="1" t="s">
        <v>548</v>
      </c>
      <c r="T48" s="8" t="s">
        <v>829</v>
      </c>
      <c r="U48" s="1" t="s">
        <v>446</v>
      </c>
      <c r="V48" s="1" t="s">
        <v>451</v>
      </c>
      <c r="W48" s="1">
        <v>4</v>
      </c>
      <c r="X48" s="1">
        <v>4</v>
      </c>
      <c r="Y48" s="1" t="s">
        <v>773</v>
      </c>
      <c r="Z48" s="1" t="s">
        <v>23</v>
      </c>
      <c r="AA48" s="1" t="s">
        <v>23</v>
      </c>
      <c r="AB48" s="1" t="s">
        <v>23</v>
      </c>
      <c r="AC48" s="1" t="s">
        <v>773</v>
      </c>
      <c r="AD48" s="1" t="s">
        <v>773</v>
      </c>
      <c r="AE48" s="1" t="s">
        <v>773</v>
      </c>
      <c r="AF48" s="1" t="s">
        <v>449</v>
      </c>
      <c r="AG48" s="9">
        <v>400000</v>
      </c>
      <c r="AH48" s="1" t="s">
        <v>433</v>
      </c>
      <c r="AL48" s="5"/>
    </row>
    <row r="49" spans="1:38" x14ac:dyDescent="0.25">
      <c r="A49" s="3">
        <v>42997</v>
      </c>
      <c r="B49" s="4" t="s">
        <v>22</v>
      </c>
      <c r="C49" s="5" t="s">
        <v>174</v>
      </c>
      <c r="D49" s="5" t="s">
        <v>68</v>
      </c>
      <c r="E49" s="5" t="s">
        <v>549</v>
      </c>
      <c r="F49" s="7" t="s">
        <v>348</v>
      </c>
      <c r="G49" s="2">
        <v>15</v>
      </c>
      <c r="H49" s="5" t="s">
        <v>663</v>
      </c>
      <c r="I49" s="2">
        <v>34</v>
      </c>
      <c r="J49" s="5" t="s">
        <v>708</v>
      </c>
      <c r="K49" s="2">
        <v>1</v>
      </c>
      <c r="L49" s="5" t="s">
        <v>709</v>
      </c>
      <c r="M49" s="6">
        <v>18.9573</v>
      </c>
      <c r="N49" s="6">
        <v>-98.753900000000002</v>
      </c>
      <c r="O49" s="1" t="s">
        <v>18</v>
      </c>
      <c r="P49" s="5" t="s">
        <v>142</v>
      </c>
      <c r="Q49" s="1" t="s">
        <v>140</v>
      </c>
      <c r="R49" s="5" t="s">
        <v>438</v>
      </c>
      <c r="S49" s="1" t="s">
        <v>550</v>
      </c>
      <c r="T49" s="8" t="s">
        <v>829</v>
      </c>
      <c r="U49" s="1" t="s">
        <v>446</v>
      </c>
      <c r="V49" s="1" t="s">
        <v>451</v>
      </c>
      <c r="W49" s="1">
        <v>4</v>
      </c>
      <c r="X49" s="1">
        <v>4</v>
      </c>
      <c r="Y49" s="1" t="s">
        <v>773</v>
      </c>
      <c r="Z49" s="1" t="s">
        <v>23</v>
      </c>
      <c r="AA49" s="1" t="s">
        <v>23</v>
      </c>
      <c r="AB49" s="1" t="s">
        <v>23</v>
      </c>
      <c r="AC49" s="1" t="s">
        <v>773</v>
      </c>
      <c r="AD49" s="1" t="s">
        <v>773</v>
      </c>
      <c r="AE49" s="1" t="s">
        <v>773</v>
      </c>
      <c r="AF49" s="1" t="s">
        <v>449</v>
      </c>
      <c r="AG49" s="9">
        <v>1500000</v>
      </c>
      <c r="AH49" s="1" t="s">
        <v>433</v>
      </c>
      <c r="AL49" s="5"/>
    </row>
    <row r="50" spans="1:38" x14ac:dyDescent="0.25">
      <c r="A50" s="3">
        <v>42997</v>
      </c>
      <c r="B50" s="4" t="s">
        <v>22</v>
      </c>
      <c r="C50" s="5" t="s">
        <v>174</v>
      </c>
      <c r="D50" s="5" t="s">
        <v>69</v>
      </c>
      <c r="E50" s="5" t="s">
        <v>219</v>
      </c>
      <c r="F50" s="7" t="s">
        <v>349</v>
      </c>
      <c r="G50" s="2">
        <v>15</v>
      </c>
      <c r="H50" s="5" t="s">
        <v>663</v>
      </c>
      <c r="I50" s="2">
        <v>49</v>
      </c>
      <c r="J50" s="5" t="s">
        <v>710</v>
      </c>
      <c r="K50" s="2">
        <v>1</v>
      </c>
      <c r="L50" s="5" t="s">
        <v>711</v>
      </c>
      <c r="M50" s="6">
        <v>19.049989</v>
      </c>
      <c r="N50" s="6">
        <v>-99.532535999999993</v>
      </c>
      <c r="O50" s="1" t="s">
        <v>18</v>
      </c>
      <c r="P50" s="5" t="s">
        <v>142</v>
      </c>
      <c r="Q50" s="1" t="s">
        <v>140</v>
      </c>
      <c r="R50" s="5" t="s">
        <v>19</v>
      </c>
      <c r="S50" s="1" t="s">
        <v>551</v>
      </c>
      <c r="T50" s="8" t="s">
        <v>522</v>
      </c>
      <c r="U50" s="1" t="s">
        <v>446</v>
      </c>
      <c r="V50" s="1" t="s">
        <v>451</v>
      </c>
      <c r="W50" s="1">
        <v>5</v>
      </c>
      <c r="X50" s="1">
        <v>5</v>
      </c>
      <c r="Y50" s="1" t="s">
        <v>773</v>
      </c>
      <c r="Z50" s="1" t="s">
        <v>773</v>
      </c>
      <c r="AA50" s="1" t="s">
        <v>773</v>
      </c>
      <c r="AB50" s="1" t="s">
        <v>773</v>
      </c>
      <c r="AC50" s="1" t="s">
        <v>773</v>
      </c>
      <c r="AD50" s="1" t="s">
        <v>773</v>
      </c>
      <c r="AE50" s="1" t="s">
        <v>773</v>
      </c>
      <c r="AF50" s="1" t="s">
        <v>432</v>
      </c>
      <c r="AG50" s="9">
        <v>350000</v>
      </c>
      <c r="AH50" s="1" t="s">
        <v>433</v>
      </c>
      <c r="AL50" s="5"/>
    </row>
    <row r="51" spans="1:38" x14ac:dyDescent="0.25">
      <c r="A51" s="3">
        <v>42997</v>
      </c>
      <c r="B51" s="4" t="s">
        <v>22</v>
      </c>
      <c r="C51" s="5" t="s">
        <v>174</v>
      </c>
      <c r="D51" s="5" t="s">
        <v>70</v>
      </c>
      <c r="E51" s="5" t="s">
        <v>220</v>
      </c>
      <c r="F51" s="7" t="s">
        <v>350</v>
      </c>
      <c r="G51" s="2">
        <v>15</v>
      </c>
      <c r="H51" s="5" t="s">
        <v>663</v>
      </c>
      <c r="I51" s="2">
        <v>49</v>
      </c>
      <c r="J51" s="5" t="s">
        <v>710</v>
      </c>
      <c r="K51" s="2">
        <v>4</v>
      </c>
      <c r="L51" s="5" t="s">
        <v>712</v>
      </c>
      <c r="M51" s="6">
        <v>19.100753600000001</v>
      </c>
      <c r="N51" s="6">
        <v>-99.530357199999997</v>
      </c>
      <c r="O51" s="1" t="s">
        <v>18</v>
      </c>
      <c r="P51" s="5" t="s">
        <v>142</v>
      </c>
      <c r="Q51" s="1" t="s">
        <v>140</v>
      </c>
      <c r="R51" s="5" t="s">
        <v>19</v>
      </c>
      <c r="S51" s="1" t="s">
        <v>552</v>
      </c>
      <c r="T51" s="8" t="s">
        <v>830</v>
      </c>
      <c r="U51" s="1" t="s">
        <v>446</v>
      </c>
      <c r="V51" s="1" t="s">
        <v>451</v>
      </c>
      <c r="W51" s="1">
        <v>0</v>
      </c>
      <c r="X51" s="1">
        <v>0</v>
      </c>
      <c r="Y51" s="1" t="s">
        <v>773</v>
      </c>
      <c r="Z51" s="1" t="s">
        <v>773</v>
      </c>
      <c r="AA51" s="1" t="s">
        <v>773</v>
      </c>
      <c r="AB51" s="1" t="s">
        <v>773</v>
      </c>
      <c r="AC51" s="1" t="s">
        <v>773</v>
      </c>
      <c r="AD51" s="1" t="s">
        <v>773</v>
      </c>
      <c r="AE51" s="1" t="s">
        <v>773</v>
      </c>
      <c r="AF51" s="1" t="s">
        <v>432</v>
      </c>
      <c r="AG51" s="9">
        <v>200000</v>
      </c>
      <c r="AH51" s="1" t="s">
        <v>433</v>
      </c>
      <c r="AL51" s="5"/>
    </row>
    <row r="52" spans="1:38" x14ac:dyDescent="0.25">
      <c r="A52" s="3">
        <v>42997</v>
      </c>
      <c r="B52" s="4" t="s">
        <v>22</v>
      </c>
      <c r="C52" s="5" t="s">
        <v>174</v>
      </c>
      <c r="D52" s="5" t="s">
        <v>71</v>
      </c>
      <c r="E52" s="5" t="s">
        <v>221</v>
      </c>
      <c r="F52" s="7" t="s">
        <v>351</v>
      </c>
      <c r="G52" s="2">
        <v>15</v>
      </c>
      <c r="H52" s="5" t="s">
        <v>663</v>
      </c>
      <c r="I52" s="2">
        <v>52</v>
      </c>
      <c r="J52" s="5" t="s">
        <v>713</v>
      </c>
      <c r="K52" s="2">
        <v>21</v>
      </c>
      <c r="L52" s="5" t="s">
        <v>714</v>
      </c>
      <c r="M52" s="6">
        <v>18.7669120602908</v>
      </c>
      <c r="N52" s="6">
        <v>-99.465100737302194</v>
      </c>
      <c r="O52" s="1" t="s">
        <v>18</v>
      </c>
      <c r="P52" s="5" t="s">
        <v>142</v>
      </c>
      <c r="Q52" s="1" t="s">
        <v>140</v>
      </c>
      <c r="R52" s="5" t="s">
        <v>438</v>
      </c>
      <c r="S52" s="1" t="s">
        <v>553</v>
      </c>
      <c r="T52" s="8" t="s">
        <v>831</v>
      </c>
      <c r="U52" s="1" t="s">
        <v>446</v>
      </c>
      <c r="V52" s="1" t="s">
        <v>451</v>
      </c>
      <c r="W52" s="1">
        <v>2</v>
      </c>
      <c r="X52" s="1">
        <v>2</v>
      </c>
      <c r="Y52" s="1" t="s">
        <v>773</v>
      </c>
      <c r="Z52" s="1" t="s">
        <v>23</v>
      </c>
      <c r="AA52" s="1" t="s">
        <v>23</v>
      </c>
      <c r="AB52" s="1" t="s">
        <v>23</v>
      </c>
      <c r="AC52" s="1" t="s">
        <v>773</v>
      </c>
      <c r="AD52" s="1" t="s">
        <v>773</v>
      </c>
      <c r="AE52" s="1" t="s">
        <v>773</v>
      </c>
      <c r="AF52" s="1" t="s">
        <v>449</v>
      </c>
      <c r="AG52" s="9">
        <v>600000</v>
      </c>
      <c r="AH52" s="1" t="s">
        <v>433</v>
      </c>
      <c r="AL52" s="5"/>
    </row>
    <row r="53" spans="1:38" x14ac:dyDescent="0.25">
      <c r="A53" s="3">
        <v>42997</v>
      </c>
      <c r="B53" s="4" t="s">
        <v>22</v>
      </c>
      <c r="C53" s="5" t="s">
        <v>174</v>
      </c>
      <c r="D53" s="5" t="s">
        <v>72</v>
      </c>
      <c r="E53" s="5" t="s">
        <v>222</v>
      </c>
      <c r="F53" s="7" t="s">
        <v>352</v>
      </c>
      <c r="G53" s="2">
        <v>15</v>
      </c>
      <c r="H53" s="5" t="s">
        <v>663</v>
      </c>
      <c r="I53" s="2">
        <v>52</v>
      </c>
      <c r="J53" s="5" t="s">
        <v>713</v>
      </c>
      <c r="K53" s="2">
        <v>24</v>
      </c>
      <c r="L53" s="5" t="s">
        <v>715</v>
      </c>
      <c r="M53" s="6">
        <v>18.995407741858799</v>
      </c>
      <c r="N53" s="6">
        <v>-99.504518481025997</v>
      </c>
      <c r="O53" s="1" t="s">
        <v>18</v>
      </c>
      <c r="P53" s="5" t="s">
        <v>142</v>
      </c>
      <c r="Q53" s="1" t="s">
        <v>140</v>
      </c>
      <c r="R53" s="5" t="s">
        <v>438</v>
      </c>
      <c r="S53" s="1" t="s">
        <v>554</v>
      </c>
      <c r="T53" s="8" t="s">
        <v>519</v>
      </c>
      <c r="U53" s="1" t="s">
        <v>446</v>
      </c>
      <c r="V53" s="1" t="s">
        <v>451</v>
      </c>
      <c r="W53" s="1">
        <v>2</v>
      </c>
      <c r="X53" s="1">
        <v>2</v>
      </c>
      <c r="Y53" s="1" t="s">
        <v>773</v>
      </c>
      <c r="Z53" s="1" t="s">
        <v>23</v>
      </c>
      <c r="AA53" s="1" t="s">
        <v>23</v>
      </c>
      <c r="AB53" s="1" t="s">
        <v>23</v>
      </c>
      <c r="AC53" s="1" t="s">
        <v>773</v>
      </c>
      <c r="AD53" s="1" t="s">
        <v>773</v>
      </c>
      <c r="AE53" s="1" t="s">
        <v>773</v>
      </c>
      <c r="AF53" s="1" t="s">
        <v>449</v>
      </c>
      <c r="AG53" s="9">
        <v>400000</v>
      </c>
      <c r="AH53" s="1" t="s">
        <v>433</v>
      </c>
      <c r="AL53" s="5"/>
    </row>
    <row r="54" spans="1:38" x14ac:dyDescent="0.25">
      <c r="A54" s="3">
        <v>42997</v>
      </c>
      <c r="B54" s="4" t="s">
        <v>22</v>
      </c>
      <c r="C54" s="5" t="s">
        <v>173</v>
      </c>
      <c r="D54" s="5" t="s">
        <v>73</v>
      </c>
      <c r="E54" s="5" t="s">
        <v>223</v>
      </c>
      <c r="F54" s="7" t="s">
        <v>353</v>
      </c>
      <c r="G54" s="2">
        <v>15</v>
      </c>
      <c r="H54" s="5" t="s">
        <v>663</v>
      </c>
      <c r="I54" s="2">
        <v>58</v>
      </c>
      <c r="J54" s="5" t="s">
        <v>716</v>
      </c>
      <c r="K54" s="2">
        <v>1</v>
      </c>
      <c r="L54" s="5" t="s">
        <v>717</v>
      </c>
      <c r="M54" s="6">
        <v>19.422163999999999</v>
      </c>
      <c r="N54" s="6">
        <v>-99.014515000000003</v>
      </c>
      <c r="O54" s="1" t="s">
        <v>18</v>
      </c>
      <c r="P54" s="5" t="s">
        <v>142</v>
      </c>
      <c r="Q54" s="1" t="s">
        <v>140</v>
      </c>
      <c r="R54" s="5" t="s">
        <v>19</v>
      </c>
      <c r="S54" s="1" t="s">
        <v>555</v>
      </c>
      <c r="T54" s="8" t="s">
        <v>832</v>
      </c>
      <c r="U54" s="1" t="s">
        <v>446</v>
      </c>
      <c r="V54" s="1" t="s">
        <v>451</v>
      </c>
      <c r="W54" s="1">
        <v>209</v>
      </c>
      <c r="X54" s="1">
        <v>209</v>
      </c>
      <c r="Y54" s="1" t="s">
        <v>773</v>
      </c>
      <c r="Z54" s="1" t="s">
        <v>23</v>
      </c>
      <c r="AA54" s="1" t="s">
        <v>23</v>
      </c>
      <c r="AB54" s="1" t="s">
        <v>23</v>
      </c>
      <c r="AC54" s="1" t="s">
        <v>773</v>
      </c>
      <c r="AD54" s="1" t="s">
        <v>773</v>
      </c>
      <c r="AE54" s="1" t="s">
        <v>773</v>
      </c>
      <c r="AF54" s="1" t="s">
        <v>449</v>
      </c>
      <c r="AG54" s="9">
        <v>1000000</v>
      </c>
      <c r="AH54" s="1" t="s">
        <v>433</v>
      </c>
      <c r="AL54" s="5"/>
    </row>
    <row r="55" spans="1:38" x14ac:dyDescent="0.25">
      <c r="A55" s="3">
        <v>42997</v>
      </c>
      <c r="B55" s="4" t="s">
        <v>22</v>
      </c>
      <c r="C55" s="5" t="s">
        <v>174</v>
      </c>
      <c r="D55" s="5" t="s">
        <v>74</v>
      </c>
      <c r="E55" s="5" t="s">
        <v>224</v>
      </c>
      <c r="F55" s="7" t="s">
        <v>354</v>
      </c>
      <c r="G55" s="2">
        <v>15</v>
      </c>
      <c r="H55" s="5" t="s">
        <v>663</v>
      </c>
      <c r="I55" s="2">
        <v>58</v>
      </c>
      <c r="J55" s="5" t="s">
        <v>716</v>
      </c>
      <c r="K55" s="2">
        <v>1</v>
      </c>
      <c r="L55" s="5" t="s">
        <v>717</v>
      </c>
      <c r="M55" s="6">
        <v>19.422943635658701</v>
      </c>
      <c r="N55" s="6">
        <v>-99.026256040697206</v>
      </c>
      <c r="O55" s="1" t="s">
        <v>18</v>
      </c>
      <c r="P55" s="5" t="s">
        <v>142</v>
      </c>
      <c r="Q55" s="1" t="s">
        <v>140</v>
      </c>
      <c r="R55" s="5" t="s">
        <v>19</v>
      </c>
      <c r="S55" s="1" t="s">
        <v>556</v>
      </c>
      <c r="T55" s="8" t="s">
        <v>833</v>
      </c>
      <c r="U55" s="1" t="s">
        <v>446</v>
      </c>
      <c r="V55" s="1" t="s">
        <v>451</v>
      </c>
      <c r="W55" s="1">
        <v>0</v>
      </c>
      <c r="X55" s="1">
        <v>0</v>
      </c>
      <c r="Y55" s="1" t="s">
        <v>773</v>
      </c>
      <c r="Z55" s="1" t="s">
        <v>23</v>
      </c>
      <c r="AA55" s="1" t="s">
        <v>23</v>
      </c>
      <c r="AB55" s="1" t="s">
        <v>23</v>
      </c>
      <c r="AC55" s="1" t="s">
        <v>773</v>
      </c>
      <c r="AD55" s="1" t="s">
        <v>773</v>
      </c>
      <c r="AE55" s="1" t="s">
        <v>773</v>
      </c>
      <c r="AF55" s="1" t="s">
        <v>449</v>
      </c>
      <c r="AG55" s="9">
        <v>100000</v>
      </c>
      <c r="AH55" s="1" t="s">
        <v>433</v>
      </c>
      <c r="AL55" s="5"/>
    </row>
    <row r="56" spans="1:38" x14ac:dyDescent="0.25">
      <c r="A56" s="3">
        <v>42997</v>
      </c>
      <c r="B56" s="4" t="s">
        <v>22</v>
      </c>
      <c r="C56" s="5" t="s">
        <v>174</v>
      </c>
      <c r="D56" s="5" t="s">
        <v>75</v>
      </c>
      <c r="E56" s="5" t="s">
        <v>225</v>
      </c>
      <c r="F56" s="7" t="s">
        <v>355</v>
      </c>
      <c r="G56" s="2">
        <v>15</v>
      </c>
      <c r="H56" s="5" t="s">
        <v>663</v>
      </c>
      <c r="I56" s="2">
        <v>58</v>
      </c>
      <c r="J56" s="5" t="s">
        <v>716</v>
      </c>
      <c r="K56" s="2">
        <v>1</v>
      </c>
      <c r="L56" s="5" t="s">
        <v>717</v>
      </c>
      <c r="M56" s="6">
        <v>19.398900000000001</v>
      </c>
      <c r="N56" s="6">
        <v>-98.986400000000003</v>
      </c>
      <c r="O56" s="1" t="s">
        <v>18</v>
      </c>
      <c r="P56" s="5" t="s">
        <v>142</v>
      </c>
      <c r="Q56" s="1" t="s">
        <v>140</v>
      </c>
      <c r="R56" s="5" t="s">
        <v>438</v>
      </c>
      <c r="S56" s="1" t="s">
        <v>557</v>
      </c>
      <c r="T56" s="8" t="s">
        <v>834</v>
      </c>
      <c r="U56" s="1" t="s">
        <v>446</v>
      </c>
      <c r="V56" s="1" t="s">
        <v>451</v>
      </c>
      <c r="W56" s="1">
        <v>0</v>
      </c>
      <c r="X56" s="1">
        <v>0</v>
      </c>
      <c r="Y56" s="1" t="s">
        <v>773</v>
      </c>
      <c r="Z56" s="1" t="s">
        <v>23</v>
      </c>
      <c r="AA56" s="1" t="s">
        <v>23</v>
      </c>
      <c r="AB56" s="1" t="s">
        <v>23</v>
      </c>
      <c r="AC56" s="1" t="s">
        <v>773</v>
      </c>
      <c r="AD56" s="1" t="s">
        <v>773</v>
      </c>
      <c r="AE56" s="1" t="s">
        <v>773</v>
      </c>
      <c r="AF56" s="1" t="s">
        <v>449</v>
      </c>
      <c r="AG56" s="9">
        <v>300000</v>
      </c>
      <c r="AH56" s="1" t="s">
        <v>433</v>
      </c>
      <c r="AL56" s="5"/>
    </row>
    <row r="57" spans="1:38" x14ac:dyDescent="0.25">
      <c r="A57" s="3">
        <v>42997</v>
      </c>
      <c r="B57" s="4" t="s">
        <v>22</v>
      </c>
      <c r="C57" s="5" t="s">
        <v>174</v>
      </c>
      <c r="D57" s="5" t="s">
        <v>76</v>
      </c>
      <c r="E57" s="5" t="s">
        <v>226</v>
      </c>
      <c r="F57" s="7" t="s">
        <v>356</v>
      </c>
      <c r="G57" s="2">
        <v>15</v>
      </c>
      <c r="H57" s="5" t="s">
        <v>663</v>
      </c>
      <c r="I57" s="2">
        <v>58</v>
      </c>
      <c r="J57" s="5" t="s">
        <v>716</v>
      </c>
      <c r="K57" s="2">
        <v>1</v>
      </c>
      <c r="L57" s="5" t="s">
        <v>717</v>
      </c>
      <c r="M57" s="6">
        <v>19.480882669767102</v>
      </c>
      <c r="N57" s="6">
        <v>-99.046677039032105</v>
      </c>
      <c r="O57" s="1" t="s">
        <v>18</v>
      </c>
      <c r="P57" s="5" t="s">
        <v>142</v>
      </c>
      <c r="Q57" s="1" t="s">
        <v>140</v>
      </c>
      <c r="R57" s="5" t="s">
        <v>438</v>
      </c>
      <c r="S57" s="1" t="s">
        <v>558</v>
      </c>
      <c r="T57" s="8" t="s">
        <v>835</v>
      </c>
      <c r="U57" s="1" t="s">
        <v>446</v>
      </c>
      <c r="V57" s="1" t="s">
        <v>451</v>
      </c>
      <c r="W57" s="1">
        <v>0</v>
      </c>
      <c r="X57" s="1">
        <v>0</v>
      </c>
      <c r="Y57" s="1" t="s">
        <v>773</v>
      </c>
      <c r="Z57" s="1" t="s">
        <v>23</v>
      </c>
      <c r="AA57" s="1" t="s">
        <v>23</v>
      </c>
      <c r="AB57" s="1" t="s">
        <v>23</v>
      </c>
      <c r="AC57" s="1" t="s">
        <v>773</v>
      </c>
      <c r="AD57" s="1" t="s">
        <v>773</v>
      </c>
      <c r="AE57" s="1" t="s">
        <v>773</v>
      </c>
      <c r="AF57" s="1" t="s">
        <v>449</v>
      </c>
      <c r="AG57" s="9">
        <v>100000</v>
      </c>
      <c r="AH57" s="1" t="s">
        <v>433</v>
      </c>
      <c r="AL57" s="5"/>
    </row>
    <row r="58" spans="1:38" x14ac:dyDescent="0.25">
      <c r="A58" s="3">
        <v>42997</v>
      </c>
      <c r="B58" s="4" t="s">
        <v>22</v>
      </c>
      <c r="C58" s="5" t="s">
        <v>174</v>
      </c>
      <c r="D58" s="5" t="s">
        <v>77</v>
      </c>
      <c r="E58" s="5" t="s">
        <v>227</v>
      </c>
      <c r="F58" s="7" t="s">
        <v>357</v>
      </c>
      <c r="G58" s="2">
        <v>15</v>
      </c>
      <c r="H58" s="5" t="s">
        <v>663</v>
      </c>
      <c r="I58" s="2">
        <v>58</v>
      </c>
      <c r="J58" s="5" t="s">
        <v>716</v>
      </c>
      <c r="K58" s="2">
        <v>1</v>
      </c>
      <c r="L58" s="5" t="s">
        <v>717</v>
      </c>
      <c r="M58" s="6">
        <v>19.4101755977306</v>
      </c>
      <c r="N58" s="6">
        <v>-99.0062311012843</v>
      </c>
      <c r="O58" s="1" t="s">
        <v>18</v>
      </c>
      <c r="P58" s="5" t="s">
        <v>142</v>
      </c>
      <c r="Q58" s="1" t="s">
        <v>140</v>
      </c>
      <c r="R58" s="5" t="s">
        <v>19</v>
      </c>
      <c r="S58" s="1" t="s">
        <v>559</v>
      </c>
      <c r="T58" s="8" t="s">
        <v>836</v>
      </c>
      <c r="U58" s="1" t="s">
        <v>446</v>
      </c>
      <c r="V58" s="1" t="s">
        <v>451</v>
      </c>
      <c r="W58" s="1">
        <v>0</v>
      </c>
      <c r="X58" s="1">
        <v>0</v>
      </c>
      <c r="Y58" s="1" t="s">
        <v>773</v>
      </c>
      <c r="Z58" s="1" t="s">
        <v>773</v>
      </c>
      <c r="AA58" s="1" t="s">
        <v>773</v>
      </c>
      <c r="AB58" s="1" t="s">
        <v>773</v>
      </c>
      <c r="AC58" s="1" t="s">
        <v>773</v>
      </c>
      <c r="AD58" s="1" t="s">
        <v>773</v>
      </c>
      <c r="AE58" s="1" t="s">
        <v>773</v>
      </c>
      <c r="AF58" s="1" t="s">
        <v>432</v>
      </c>
      <c r="AG58" s="9">
        <v>300000</v>
      </c>
      <c r="AH58" s="1" t="s">
        <v>433</v>
      </c>
      <c r="AL58" s="5"/>
    </row>
    <row r="59" spans="1:38" x14ac:dyDescent="0.25">
      <c r="A59" s="3">
        <v>42997</v>
      </c>
      <c r="B59" s="4" t="s">
        <v>22</v>
      </c>
      <c r="C59" s="5" t="s">
        <v>174</v>
      </c>
      <c r="D59" s="5" t="s">
        <v>78</v>
      </c>
      <c r="E59" s="5" t="s">
        <v>228</v>
      </c>
      <c r="F59" s="7" t="s">
        <v>358</v>
      </c>
      <c r="G59" s="2">
        <v>15</v>
      </c>
      <c r="H59" s="5" t="s">
        <v>663</v>
      </c>
      <c r="I59" s="2">
        <v>58</v>
      </c>
      <c r="J59" s="5" t="s">
        <v>716</v>
      </c>
      <c r="K59" s="2">
        <v>1</v>
      </c>
      <c r="L59" s="5" t="s">
        <v>717</v>
      </c>
      <c r="M59" s="6">
        <v>19.388110895424301</v>
      </c>
      <c r="N59" s="6">
        <v>-98.984786840210205</v>
      </c>
      <c r="O59" s="1" t="s">
        <v>18</v>
      </c>
      <c r="P59" s="5" t="s">
        <v>142</v>
      </c>
      <c r="Q59" s="1" t="s">
        <v>140</v>
      </c>
      <c r="R59" s="5" t="s">
        <v>438</v>
      </c>
      <c r="S59" s="1" t="s">
        <v>560</v>
      </c>
      <c r="T59" s="8" t="s">
        <v>837</v>
      </c>
      <c r="U59" s="1" t="s">
        <v>446</v>
      </c>
      <c r="V59" s="1" t="s">
        <v>451</v>
      </c>
      <c r="W59" s="1">
        <v>0</v>
      </c>
      <c r="X59" s="1">
        <v>0</v>
      </c>
      <c r="Y59" s="1" t="s">
        <v>773</v>
      </c>
      <c r="Z59" s="1" t="s">
        <v>23</v>
      </c>
      <c r="AA59" s="1" t="s">
        <v>23</v>
      </c>
      <c r="AB59" s="1" t="s">
        <v>23</v>
      </c>
      <c r="AC59" s="1" t="s">
        <v>773</v>
      </c>
      <c r="AD59" s="1" t="s">
        <v>773</v>
      </c>
      <c r="AE59" s="1" t="s">
        <v>773</v>
      </c>
      <c r="AF59" s="1" t="s">
        <v>449</v>
      </c>
      <c r="AG59" s="9">
        <v>300000</v>
      </c>
      <c r="AH59" s="1" t="s">
        <v>433</v>
      </c>
      <c r="AL59" s="5"/>
    </row>
    <row r="60" spans="1:38" x14ac:dyDescent="0.25">
      <c r="A60" s="3">
        <v>42997</v>
      </c>
      <c r="B60" s="4" t="s">
        <v>22</v>
      </c>
      <c r="C60" s="5" t="s">
        <v>174</v>
      </c>
      <c r="D60" s="5" t="s">
        <v>79</v>
      </c>
      <c r="E60" s="5" t="s">
        <v>229</v>
      </c>
      <c r="F60" s="7" t="s">
        <v>359</v>
      </c>
      <c r="G60" s="2">
        <v>15</v>
      </c>
      <c r="H60" s="5" t="s">
        <v>663</v>
      </c>
      <c r="I60" s="2">
        <v>58</v>
      </c>
      <c r="J60" s="5" t="s">
        <v>716</v>
      </c>
      <c r="K60" s="2">
        <v>1</v>
      </c>
      <c r="L60" s="5" t="s">
        <v>717</v>
      </c>
      <c r="M60" s="6">
        <v>19.477699999999999</v>
      </c>
      <c r="N60" s="6">
        <v>-99.058700000000002</v>
      </c>
      <c r="O60" s="1" t="s">
        <v>18</v>
      </c>
      <c r="P60" s="5" t="s">
        <v>142</v>
      </c>
      <c r="Q60" s="1" t="s">
        <v>140</v>
      </c>
      <c r="R60" s="5" t="s">
        <v>19</v>
      </c>
      <c r="S60" s="1" t="s">
        <v>561</v>
      </c>
      <c r="T60" s="8" t="s">
        <v>838</v>
      </c>
      <c r="U60" s="1" t="s">
        <v>446</v>
      </c>
      <c r="V60" s="1" t="s">
        <v>451</v>
      </c>
      <c r="W60" s="1">
        <v>0</v>
      </c>
      <c r="X60" s="1">
        <v>0</v>
      </c>
      <c r="Y60" s="1" t="s">
        <v>773</v>
      </c>
      <c r="Z60" s="1" t="s">
        <v>23</v>
      </c>
      <c r="AA60" s="1" t="s">
        <v>23</v>
      </c>
      <c r="AB60" s="1" t="s">
        <v>23</v>
      </c>
      <c r="AC60" s="1" t="s">
        <v>773</v>
      </c>
      <c r="AD60" s="1" t="s">
        <v>773</v>
      </c>
      <c r="AE60" s="1" t="s">
        <v>773</v>
      </c>
      <c r="AF60" s="1" t="s">
        <v>449</v>
      </c>
      <c r="AG60" s="9">
        <v>100000</v>
      </c>
      <c r="AH60" s="1" t="s">
        <v>433</v>
      </c>
      <c r="AL60" s="5"/>
    </row>
    <row r="61" spans="1:38" x14ac:dyDescent="0.25">
      <c r="A61" s="3">
        <v>42997</v>
      </c>
      <c r="B61" s="4" t="s">
        <v>22</v>
      </c>
      <c r="C61" s="5" t="s">
        <v>174</v>
      </c>
      <c r="D61" s="5" t="s">
        <v>80</v>
      </c>
      <c r="E61" s="5" t="s">
        <v>230</v>
      </c>
      <c r="F61" s="7" t="s">
        <v>360</v>
      </c>
      <c r="G61" s="2">
        <v>15</v>
      </c>
      <c r="H61" s="5" t="s">
        <v>663</v>
      </c>
      <c r="I61" s="2">
        <v>58</v>
      </c>
      <c r="J61" s="5" t="s">
        <v>716</v>
      </c>
      <c r="K61" s="2">
        <v>1</v>
      </c>
      <c r="L61" s="5" t="s">
        <v>717</v>
      </c>
      <c r="M61" s="6">
        <v>19.377199999999998</v>
      </c>
      <c r="N61" s="6">
        <v>-98.993399999999994</v>
      </c>
      <c r="O61" s="1" t="s">
        <v>18</v>
      </c>
      <c r="P61" s="5" t="s">
        <v>142</v>
      </c>
      <c r="Q61" s="1" t="s">
        <v>140</v>
      </c>
      <c r="R61" s="5" t="s">
        <v>438</v>
      </c>
      <c r="S61" s="1" t="s">
        <v>562</v>
      </c>
      <c r="T61" s="8" t="s">
        <v>839</v>
      </c>
      <c r="U61" s="1" t="s">
        <v>446</v>
      </c>
      <c r="V61" s="1" t="s">
        <v>451</v>
      </c>
      <c r="W61" s="1">
        <v>0</v>
      </c>
      <c r="X61" s="1">
        <v>0</v>
      </c>
      <c r="Y61" s="1" t="s">
        <v>773</v>
      </c>
      <c r="Z61" s="1" t="s">
        <v>23</v>
      </c>
      <c r="AA61" s="1" t="s">
        <v>23</v>
      </c>
      <c r="AB61" s="1" t="s">
        <v>23</v>
      </c>
      <c r="AC61" s="1" t="s">
        <v>773</v>
      </c>
      <c r="AD61" s="1" t="s">
        <v>773</v>
      </c>
      <c r="AE61" s="1" t="s">
        <v>773</v>
      </c>
      <c r="AF61" s="1" t="s">
        <v>449</v>
      </c>
      <c r="AG61" s="9">
        <v>300000</v>
      </c>
      <c r="AH61" s="1" t="s">
        <v>433</v>
      </c>
      <c r="AL61" s="5"/>
    </row>
    <row r="62" spans="1:38" x14ac:dyDescent="0.25">
      <c r="A62" s="3">
        <v>42997</v>
      </c>
      <c r="B62" s="4" t="s">
        <v>22</v>
      </c>
      <c r="C62" s="5" t="s">
        <v>174</v>
      </c>
      <c r="D62" s="5" t="s">
        <v>81</v>
      </c>
      <c r="E62" s="5" t="s">
        <v>231</v>
      </c>
      <c r="F62" s="7" t="s">
        <v>361</v>
      </c>
      <c r="G62" s="2">
        <v>15</v>
      </c>
      <c r="H62" s="5" t="s">
        <v>663</v>
      </c>
      <c r="I62" s="2">
        <v>58</v>
      </c>
      <c r="J62" s="5" t="s">
        <v>716</v>
      </c>
      <c r="K62" s="2">
        <v>1</v>
      </c>
      <c r="L62" s="5" t="s">
        <v>717</v>
      </c>
      <c r="M62" s="6">
        <v>19.406700000000001</v>
      </c>
      <c r="N62" s="6">
        <v>-99.030100000000004</v>
      </c>
      <c r="O62" s="1" t="s">
        <v>18</v>
      </c>
      <c r="P62" s="5" t="s">
        <v>142</v>
      </c>
      <c r="Q62" s="1" t="s">
        <v>140</v>
      </c>
      <c r="R62" s="5" t="s">
        <v>19</v>
      </c>
      <c r="S62" s="1" t="s">
        <v>563</v>
      </c>
      <c r="T62" s="8" t="s">
        <v>840</v>
      </c>
      <c r="U62" s="1" t="s">
        <v>446</v>
      </c>
      <c r="V62" s="1" t="s">
        <v>451</v>
      </c>
      <c r="W62" s="1">
        <v>0</v>
      </c>
      <c r="X62" s="1">
        <v>0</v>
      </c>
      <c r="Y62" s="1" t="s">
        <v>773</v>
      </c>
      <c r="Z62" s="1" t="s">
        <v>23</v>
      </c>
      <c r="AA62" s="1" t="s">
        <v>23</v>
      </c>
      <c r="AB62" s="1" t="s">
        <v>23</v>
      </c>
      <c r="AC62" s="1" t="s">
        <v>773</v>
      </c>
      <c r="AD62" s="1" t="s">
        <v>773</v>
      </c>
      <c r="AE62" s="1" t="s">
        <v>773</v>
      </c>
      <c r="AF62" s="1" t="s">
        <v>432</v>
      </c>
      <c r="AG62" s="9">
        <v>100000</v>
      </c>
      <c r="AH62" s="1" t="s">
        <v>433</v>
      </c>
      <c r="AL62" s="5"/>
    </row>
    <row r="63" spans="1:38" x14ac:dyDescent="0.25">
      <c r="A63" s="3">
        <v>42997</v>
      </c>
      <c r="B63" s="4" t="s">
        <v>22</v>
      </c>
      <c r="C63" s="5" t="s">
        <v>174</v>
      </c>
      <c r="D63" s="5" t="s">
        <v>82</v>
      </c>
      <c r="E63" s="5" t="s">
        <v>232</v>
      </c>
      <c r="F63" s="7" t="s">
        <v>362</v>
      </c>
      <c r="G63" s="2">
        <v>15</v>
      </c>
      <c r="H63" s="5" t="s">
        <v>663</v>
      </c>
      <c r="I63" s="2">
        <v>63</v>
      </c>
      <c r="J63" s="5" t="s">
        <v>718</v>
      </c>
      <c r="K63" s="2">
        <v>1</v>
      </c>
      <c r="L63" s="5" t="s">
        <v>232</v>
      </c>
      <c r="M63" s="6">
        <v>18.978922959999998</v>
      </c>
      <c r="N63" s="6">
        <v>-99.41814866</v>
      </c>
      <c r="O63" s="1" t="s">
        <v>18</v>
      </c>
      <c r="P63" s="5" t="s">
        <v>142</v>
      </c>
      <c r="Q63" s="1" t="s">
        <v>140</v>
      </c>
      <c r="R63" s="5" t="s">
        <v>438</v>
      </c>
      <c r="S63" s="1" t="s">
        <v>564</v>
      </c>
      <c r="T63" s="8" t="s">
        <v>520</v>
      </c>
      <c r="U63" s="1" t="s">
        <v>446</v>
      </c>
      <c r="V63" s="1" t="s">
        <v>451</v>
      </c>
      <c r="W63" s="1">
        <v>2</v>
      </c>
      <c r="X63" s="1">
        <v>2</v>
      </c>
      <c r="Y63" s="1" t="s">
        <v>773</v>
      </c>
      <c r="Z63" s="1" t="s">
        <v>23</v>
      </c>
      <c r="AA63" s="1" t="s">
        <v>23</v>
      </c>
      <c r="AB63" s="1" t="s">
        <v>23</v>
      </c>
      <c r="AC63" s="1" t="s">
        <v>773</v>
      </c>
      <c r="AD63" s="1" t="s">
        <v>773</v>
      </c>
      <c r="AE63" s="1" t="s">
        <v>773</v>
      </c>
      <c r="AF63" s="1" t="s">
        <v>432</v>
      </c>
      <c r="AG63" s="9">
        <v>400000</v>
      </c>
      <c r="AH63" s="1" t="s">
        <v>433</v>
      </c>
      <c r="AL63" s="5"/>
    </row>
    <row r="64" spans="1:38" x14ac:dyDescent="0.25">
      <c r="A64" s="3">
        <v>42997</v>
      </c>
      <c r="B64" s="4" t="s">
        <v>22</v>
      </c>
      <c r="C64" s="1" t="s">
        <v>174</v>
      </c>
      <c r="D64" s="5" t="s">
        <v>160</v>
      </c>
      <c r="E64" s="5" t="s">
        <v>233</v>
      </c>
      <c r="F64" s="1" t="s">
        <v>363</v>
      </c>
      <c r="G64" s="2">
        <v>15</v>
      </c>
      <c r="H64" s="1" t="s">
        <v>663</v>
      </c>
      <c r="I64" s="2">
        <v>63</v>
      </c>
      <c r="J64" s="1" t="s">
        <v>718</v>
      </c>
      <c r="K64" s="2">
        <v>2</v>
      </c>
      <c r="L64" s="1" t="s">
        <v>233</v>
      </c>
      <c r="M64" s="6">
        <v>18.947264689042498</v>
      </c>
      <c r="N64" s="6">
        <v>-99.3332969863513</v>
      </c>
      <c r="O64" s="1" t="s">
        <v>18</v>
      </c>
      <c r="P64" s="5" t="s">
        <v>142</v>
      </c>
      <c r="Q64" s="1" t="s">
        <v>140</v>
      </c>
      <c r="R64" s="1" t="s">
        <v>438</v>
      </c>
      <c r="S64" s="1" t="s">
        <v>565</v>
      </c>
      <c r="T64" s="8" t="s">
        <v>521</v>
      </c>
      <c r="U64" s="1" t="s">
        <v>446</v>
      </c>
      <c r="V64" s="1" t="s">
        <v>451</v>
      </c>
      <c r="W64" s="1">
        <v>2</v>
      </c>
      <c r="X64" s="1">
        <v>2</v>
      </c>
      <c r="Y64" s="1" t="s">
        <v>773</v>
      </c>
      <c r="Z64" s="1" t="s">
        <v>23</v>
      </c>
      <c r="AA64" s="1" t="s">
        <v>23</v>
      </c>
      <c r="AB64" s="1" t="s">
        <v>23</v>
      </c>
      <c r="AC64" s="1" t="s">
        <v>773</v>
      </c>
      <c r="AD64" s="1" t="s">
        <v>773</v>
      </c>
      <c r="AE64" s="1" t="s">
        <v>773</v>
      </c>
      <c r="AF64" s="1" t="s">
        <v>449</v>
      </c>
      <c r="AG64" s="9">
        <v>400000</v>
      </c>
      <c r="AH64" s="1" t="s">
        <v>433</v>
      </c>
      <c r="AL64" s="5"/>
    </row>
    <row r="65" spans="1:38" x14ac:dyDescent="0.25">
      <c r="A65" s="3">
        <v>42997</v>
      </c>
      <c r="B65" s="4" t="s">
        <v>22</v>
      </c>
      <c r="C65" s="5" t="s">
        <v>174</v>
      </c>
      <c r="D65" s="5" t="s">
        <v>83</v>
      </c>
      <c r="E65" s="5" t="s">
        <v>234</v>
      </c>
      <c r="F65" s="7" t="s">
        <v>364</v>
      </c>
      <c r="G65" s="2">
        <v>15</v>
      </c>
      <c r="H65" s="5" t="s">
        <v>663</v>
      </c>
      <c r="I65" s="2">
        <v>63</v>
      </c>
      <c r="J65" s="5" t="s">
        <v>718</v>
      </c>
      <c r="K65" s="2">
        <v>19</v>
      </c>
      <c r="L65" s="5" t="s">
        <v>234</v>
      </c>
      <c r="M65" s="6">
        <v>19.0070178243434</v>
      </c>
      <c r="N65" s="6">
        <v>-99.382368000278802</v>
      </c>
      <c r="O65" s="1" t="s">
        <v>18</v>
      </c>
      <c r="P65" s="5" t="s">
        <v>142</v>
      </c>
      <c r="Q65" s="1" t="s">
        <v>140</v>
      </c>
      <c r="R65" s="5" t="s">
        <v>438</v>
      </c>
      <c r="S65" s="1" t="s">
        <v>566</v>
      </c>
      <c r="T65" s="8" t="s">
        <v>518</v>
      </c>
      <c r="U65" s="1" t="s">
        <v>446</v>
      </c>
      <c r="V65" s="1" t="s">
        <v>451</v>
      </c>
      <c r="W65" s="1">
        <v>1</v>
      </c>
      <c r="X65" s="1">
        <v>1</v>
      </c>
      <c r="Y65" s="1" t="s">
        <v>773</v>
      </c>
      <c r="Z65" s="1" t="s">
        <v>23</v>
      </c>
      <c r="AA65" s="1" t="s">
        <v>23</v>
      </c>
      <c r="AB65" s="1" t="s">
        <v>23</v>
      </c>
      <c r="AC65" s="1" t="s">
        <v>773</v>
      </c>
      <c r="AD65" s="1" t="s">
        <v>773</v>
      </c>
      <c r="AE65" s="1" t="s">
        <v>773</v>
      </c>
      <c r="AF65" s="1" t="s">
        <v>431</v>
      </c>
      <c r="AG65" s="9">
        <v>650000</v>
      </c>
      <c r="AH65" s="1" t="s">
        <v>433</v>
      </c>
      <c r="AL65" s="5"/>
    </row>
    <row r="66" spans="1:38" x14ac:dyDescent="0.25">
      <c r="A66" s="3">
        <v>42997</v>
      </c>
      <c r="B66" s="4" t="s">
        <v>22</v>
      </c>
      <c r="C66" s="5" t="s">
        <v>173</v>
      </c>
      <c r="D66" s="5" t="s">
        <v>84</v>
      </c>
      <c r="E66" s="5" t="s">
        <v>235</v>
      </c>
      <c r="F66" s="7" t="s">
        <v>365</v>
      </c>
      <c r="G66" s="2">
        <v>15</v>
      </c>
      <c r="H66" s="5" t="s">
        <v>663</v>
      </c>
      <c r="I66" s="2">
        <v>94</v>
      </c>
      <c r="J66" s="5" t="s">
        <v>719</v>
      </c>
      <c r="K66" s="2">
        <v>1</v>
      </c>
      <c r="L66" s="5" t="s">
        <v>719</v>
      </c>
      <c r="M66" s="6">
        <v>19.029428500000002</v>
      </c>
      <c r="N66" s="6">
        <v>-98.800883600000006</v>
      </c>
      <c r="O66" s="1" t="s">
        <v>18</v>
      </c>
      <c r="P66" s="5" t="s">
        <v>142</v>
      </c>
      <c r="Q66" s="1" t="s">
        <v>140</v>
      </c>
      <c r="R66" s="5" t="s">
        <v>438</v>
      </c>
      <c r="S66" s="1" t="s">
        <v>567</v>
      </c>
      <c r="T66" s="8" t="s">
        <v>841</v>
      </c>
      <c r="U66" s="1" t="s">
        <v>446</v>
      </c>
      <c r="V66" s="1" t="s">
        <v>451</v>
      </c>
      <c r="W66" s="1">
        <v>26</v>
      </c>
      <c r="X66" s="1">
        <v>26</v>
      </c>
      <c r="Y66" s="1" t="s">
        <v>773</v>
      </c>
      <c r="Z66" s="1" t="s">
        <v>23</v>
      </c>
      <c r="AA66" s="1" t="s">
        <v>23</v>
      </c>
      <c r="AB66" s="1" t="s">
        <v>23</v>
      </c>
      <c r="AC66" s="1" t="s">
        <v>773</v>
      </c>
      <c r="AD66" s="1" t="s">
        <v>773</v>
      </c>
      <c r="AE66" s="1" t="s">
        <v>773</v>
      </c>
      <c r="AF66" s="1" t="s">
        <v>449</v>
      </c>
      <c r="AG66" s="9">
        <v>400000</v>
      </c>
      <c r="AH66" s="1" t="s">
        <v>433</v>
      </c>
      <c r="AL66" s="5"/>
    </row>
    <row r="67" spans="1:38" x14ac:dyDescent="0.25">
      <c r="A67" s="3">
        <v>42997</v>
      </c>
      <c r="B67" s="4" t="s">
        <v>22</v>
      </c>
      <c r="C67" s="5" t="s">
        <v>174</v>
      </c>
      <c r="D67" s="5" t="s">
        <v>85</v>
      </c>
      <c r="E67" s="5" t="s">
        <v>236</v>
      </c>
      <c r="F67" s="7" t="s">
        <v>366</v>
      </c>
      <c r="G67" s="2">
        <v>15</v>
      </c>
      <c r="H67" s="5" t="s">
        <v>663</v>
      </c>
      <c r="I67" s="2">
        <v>101</v>
      </c>
      <c r="J67" s="5" t="s">
        <v>720</v>
      </c>
      <c r="K67" s="2">
        <v>1</v>
      </c>
      <c r="L67" s="5" t="s">
        <v>721</v>
      </c>
      <c r="M67" s="6">
        <v>19.175712999999998</v>
      </c>
      <c r="N67" s="6">
        <v>-99.465963000000002</v>
      </c>
      <c r="O67" s="1" t="s">
        <v>18</v>
      </c>
      <c r="P67" s="5" t="s">
        <v>142</v>
      </c>
      <c r="Q67" s="1" t="s">
        <v>140</v>
      </c>
      <c r="R67" s="5" t="s">
        <v>438</v>
      </c>
      <c r="S67" s="1" t="s">
        <v>568</v>
      </c>
      <c r="T67" s="8" t="s">
        <v>842</v>
      </c>
      <c r="U67" s="1" t="s">
        <v>446</v>
      </c>
      <c r="V67" s="1" t="s">
        <v>451</v>
      </c>
      <c r="W67" s="1">
        <v>5</v>
      </c>
      <c r="X67" s="1">
        <v>5</v>
      </c>
      <c r="Y67" s="1" t="s">
        <v>773</v>
      </c>
      <c r="Z67" s="1" t="s">
        <v>23</v>
      </c>
      <c r="AA67" s="1" t="s">
        <v>23</v>
      </c>
      <c r="AB67" s="1" t="s">
        <v>23</v>
      </c>
      <c r="AC67" s="1" t="s">
        <v>773</v>
      </c>
      <c r="AD67" s="1" t="s">
        <v>773</v>
      </c>
      <c r="AE67" s="1" t="s">
        <v>773</v>
      </c>
      <c r="AF67" s="1" t="s">
        <v>449</v>
      </c>
      <c r="AG67" s="9">
        <v>300000</v>
      </c>
      <c r="AH67" s="1" t="s">
        <v>433</v>
      </c>
      <c r="AL67" s="5"/>
    </row>
    <row r="68" spans="1:38" x14ac:dyDescent="0.25">
      <c r="A68" s="3">
        <v>42997</v>
      </c>
      <c r="B68" s="4" t="s">
        <v>22</v>
      </c>
      <c r="C68" s="5" t="s">
        <v>174</v>
      </c>
      <c r="D68" s="5" t="s">
        <v>86</v>
      </c>
      <c r="E68" s="5" t="s">
        <v>237</v>
      </c>
      <c r="F68" s="7" t="s">
        <v>367</v>
      </c>
      <c r="G68" s="2">
        <v>15</v>
      </c>
      <c r="H68" s="5" t="s">
        <v>663</v>
      </c>
      <c r="I68" s="2">
        <v>101</v>
      </c>
      <c r="J68" s="5" t="s">
        <v>720</v>
      </c>
      <c r="K68" s="2">
        <v>3</v>
      </c>
      <c r="L68" s="5" t="s">
        <v>722</v>
      </c>
      <c r="M68" s="6">
        <v>19.139493999999999</v>
      </c>
      <c r="N68" s="6">
        <v>-99.430514000000002</v>
      </c>
      <c r="O68" s="1" t="s">
        <v>18</v>
      </c>
      <c r="P68" s="5" t="s">
        <v>142</v>
      </c>
      <c r="Q68" s="1" t="s">
        <v>140</v>
      </c>
      <c r="R68" s="5" t="s">
        <v>19</v>
      </c>
      <c r="S68" s="1" t="s">
        <v>569</v>
      </c>
      <c r="T68" s="8" t="s">
        <v>843</v>
      </c>
      <c r="U68" s="1" t="s">
        <v>446</v>
      </c>
      <c r="V68" s="1" t="s">
        <v>451</v>
      </c>
      <c r="W68" s="1">
        <v>0</v>
      </c>
      <c r="X68" s="1">
        <v>0</v>
      </c>
      <c r="Y68" s="1" t="s">
        <v>773</v>
      </c>
      <c r="Z68" s="1" t="s">
        <v>23</v>
      </c>
      <c r="AA68" s="1" t="s">
        <v>23</v>
      </c>
      <c r="AB68" s="1" t="s">
        <v>23</v>
      </c>
      <c r="AC68" s="1" t="s">
        <v>773</v>
      </c>
      <c r="AD68" s="1" t="s">
        <v>773</v>
      </c>
      <c r="AE68" s="1" t="s">
        <v>773</v>
      </c>
      <c r="AF68" s="1" t="s">
        <v>449</v>
      </c>
      <c r="AG68" s="9">
        <v>150000</v>
      </c>
      <c r="AH68" s="1" t="s">
        <v>433</v>
      </c>
      <c r="AL68" s="5"/>
    </row>
    <row r="69" spans="1:38" x14ac:dyDescent="0.25">
      <c r="A69" s="3">
        <v>42997</v>
      </c>
      <c r="B69" s="4" t="s">
        <v>22</v>
      </c>
      <c r="C69" s="5" t="s">
        <v>174</v>
      </c>
      <c r="D69" s="5" t="s">
        <v>87</v>
      </c>
      <c r="E69" s="5" t="s">
        <v>238</v>
      </c>
      <c r="F69" s="7" t="s">
        <v>368</v>
      </c>
      <c r="G69" s="2">
        <v>15</v>
      </c>
      <c r="H69" s="5" t="s">
        <v>663</v>
      </c>
      <c r="I69" s="2">
        <v>101</v>
      </c>
      <c r="J69" s="5" t="s">
        <v>720</v>
      </c>
      <c r="K69" s="2">
        <v>15</v>
      </c>
      <c r="L69" s="5" t="s">
        <v>723</v>
      </c>
      <c r="M69" s="6">
        <v>19.188041599999998</v>
      </c>
      <c r="N69" s="6">
        <v>-99.432986600000007</v>
      </c>
      <c r="O69" s="1" t="s">
        <v>18</v>
      </c>
      <c r="P69" s="5" t="s">
        <v>142</v>
      </c>
      <c r="Q69" s="1" t="s">
        <v>140</v>
      </c>
      <c r="R69" s="5" t="s">
        <v>438</v>
      </c>
      <c r="S69" s="1" t="s">
        <v>570</v>
      </c>
      <c r="T69" s="8" t="s">
        <v>844</v>
      </c>
      <c r="U69" s="1" t="s">
        <v>446</v>
      </c>
      <c r="V69" s="1" t="s">
        <v>451</v>
      </c>
      <c r="W69" s="1">
        <v>0</v>
      </c>
      <c r="X69" s="1">
        <v>0</v>
      </c>
      <c r="Y69" s="1" t="s">
        <v>773</v>
      </c>
      <c r="Z69" s="1" t="s">
        <v>23</v>
      </c>
      <c r="AA69" s="1" t="s">
        <v>23</v>
      </c>
      <c r="AB69" s="1" t="s">
        <v>23</v>
      </c>
      <c r="AC69" s="1" t="s">
        <v>773</v>
      </c>
      <c r="AD69" s="1" t="s">
        <v>773</v>
      </c>
      <c r="AE69" s="1" t="s">
        <v>773</v>
      </c>
      <c r="AF69" s="1" t="s">
        <v>449</v>
      </c>
      <c r="AG69" s="9">
        <v>500000</v>
      </c>
      <c r="AH69" s="1" t="s">
        <v>433</v>
      </c>
      <c r="AL69" s="5"/>
    </row>
    <row r="70" spans="1:38" x14ac:dyDescent="0.25">
      <c r="A70" s="3">
        <v>42997</v>
      </c>
      <c r="B70" s="4" t="s">
        <v>22</v>
      </c>
      <c r="C70" s="5" t="s">
        <v>174</v>
      </c>
      <c r="D70" s="5" t="s">
        <v>88</v>
      </c>
      <c r="E70" s="5" t="s">
        <v>239</v>
      </c>
      <c r="F70" s="7" t="s">
        <v>369</v>
      </c>
      <c r="G70" s="2">
        <v>15</v>
      </c>
      <c r="H70" s="5" t="s">
        <v>663</v>
      </c>
      <c r="I70" s="2">
        <v>113</v>
      </c>
      <c r="J70" s="5" t="s">
        <v>724</v>
      </c>
      <c r="K70" s="2">
        <v>31</v>
      </c>
      <c r="L70" s="5" t="s">
        <v>239</v>
      </c>
      <c r="M70" s="6">
        <v>18.9668787011863</v>
      </c>
      <c r="N70" s="6">
        <v>-99.703632268065107</v>
      </c>
      <c r="O70" s="1" t="s">
        <v>18</v>
      </c>
      <c r="P70" s="5" t="s">
        <v>142</v>
      </c>
      <c r="Q70" s="1" t="s">
        <v>140</v>
      </c>
      <c r="R70" s="5" t="s">
        <v>19</v>
      </c>
      <c r="S70" s="1" t="s">
        <v>571</v>
      </c>
      <c r="T70" s="8" t="s">
        <v>845</v>
      </c>
      <c r="U70" s="1" t="s">
        <v>446</v>
      </c>
      <c r="V70" s="1" t="s">
        <v>451</v>
      </c>
      <c r="W70" s="1">
        <v>1</v>
      </c>
      <c r="X70" s="1">
        <v>1</v>
      </c>
      <c r="Y70" s="1" t="s">
        <v>773</v>
      </c>
      <c r="Z70" s="1" t="s">
        <v>23</v>
      </c>
      <c r="AA70" s="1" t="s">
        <v>23</v>
      </c>
      <c r="AB70" s="1" t="s">
        <v>23</v>
      </c>
      <c r="AC70" s="1" t="s">
        <v>773</v>
      </c>
      <c r="AD70" s="1" t="s">
        <v>773</v>
      </c>
      <c r="AE70" s="1" t="s">
        <v>773</v>
      </c>
      <c r="AF70" s="1" t="s">
        <v>431</v>
      </c>
      <c r="AG70" s="9">
        <v>500000</v>
      </c>
      <c r="AH70" s="1" t="s">
        <v>433</v>
      </c>
      <c r="AL70" s="5"/>
    </row>
    <row r="71" spans="1:38" x14ac:dyDescent="0.25">
      <c r="A71" s="3">
        <v>42997</v>
      </c>
      <c r="B71" s="4" t="s">
        <v>22</v>
      </c>
      <c r="C71" s="5" t="s">
        <v>174</v>
      </c>
      <c r="D71" s="5" t="s">
        <v>89</v>
      </c>
      <c r="E71" s="5" t="s">
        <v>240</v>
      </c>
      <c r="F71" s="7" t="s">
        <v>370</v>
      </c>
      <c r="G71" s="2">
        <v>15</v>
      </c>
      <c r="H71" s="5" t="s">
        <v>663</v>
      </c>
      <c r="I71" s="2">
        <v>119</v>
      </c>
      <c r="J71" s="5" t="s">
        <v>725</v>
      </c>
      <c r="K71" s="2">
        <v>1</v>
      </c>
      <c r="L71" s="5" t="s">
        <v>725</v>
      </c>
      <c r="M71" s="6">
        <v>18.8400445619232</v>
      </c>
      <c r="N71" s="6">
        <v>-99.584885509739195</v>
      </c>
      <c r="O71" s="1" t="s">
        <v>18</v>
      </c>
      <c r="P71" s="5" t="s">
        <v>142</v>
      </c>
      <c r="Q71" s="1" t="s">
        <v>140</v>
      </c>
      <c r="R71" s="5" t="s">
        <v>438</v>
      </c>
      <c r="S71" s="1" t="s">
        <v>572</v>
      </c>
      <c r="T71" s="8" t="s">
        <v>846</v>
      </c>
      <c r="U71" s="1" t="s">
        <v>446</v>
      </c>
      <c r="V71" s="1" t="s">
        <v>451</v>
      </c>
      <c r="W71" s="1">
        <v>3</v>
      </c>
      <c r="X71" s="1">
        <v>3</v>
      </c>
      <c r="Y71" s="1" t="s">
        <v>773</v>
      </c>
      <c r="Z71" s="1" t="s">
        <v>23</v>
      </c>
      <c r="AA71" s="1" t="s">
        <v>23</v>
      </c>
      <c r="AB71" s="1" t="s">
        <v>23</v>
      </c>
      <c r="AC71" s="1" t="s">
        <v>773</v>
      </c>
      <c r="AD71" s="1" t="s">
        <v>773</v>
      </c>
      <c r="AE71" s="1" t="s">
        <v>773</v>
      </c>
      <c r="AF71" s="1" t="s">
        <v>449</v>
      </c>
      <c r="AG71" s="9">
        <v>100000</v>
      </c>
      <c r="AH71" s="1" t="s">
        <v>433</v>
      </c>
      <c r="AL71" s="5"/>
    </row>
    <row r="72" spans="1:38" x14ac:dyDescent="0.25">
      <c r="A72" s="3">
        <v>42997</v>
      </c>
      <c r="B72" s="4" t="s">
        <v>22</v>
      </c>
      <c r="C72" s="5" t="s">
        <v>174</v>
      </c>
      <c r="D72" s="5" t="s">
        <v>90</v>
      </c>
      <c r="E72" s="5" t="s">
        <v>241</v>
      </c>
      <c r="F72" s="7" t="s">
        <v>371</v>
      </c>
      <c r="G72" s="2">
        <v>15</v>
      </c>
      <c r="H72" s="5" t="s">
        <v>663</v>
      </c>
      <c r="I72" s="2">
        <v>119</v>
      </c>
      <c r="J72" s="5" t="s">
        <v>725</v>
      </c>
      <c r="K72" s="2">
        <v>6</v>
      </c>
      <c r="L72" s="5" t="s">
        <v>241</v>
      </c>
      <c r="M72" s="6">
        <v>18.9035104442153</v>
      </c>
      <c r="N72" s="6">
        <v>-99.605141552383401</v>
      </c>
      <c r="O72" s="1" t="s">
        <v>18</v>
      </c>
      <c r="P72" s="5" t="s">
        <v>142</v>
      </c>
      <c r="Q72" s="1" t="s">
        <v>140</v>
      </c>
      <c r="R72" s="5" t="s">
        <v>19</v>
      </c>
      <c r="S72" s="1" t="s">
        <v>573</v>
      </c>
      <c r="T72" s="8" t="s">
        <v>847</v>
      </c>
      <c r="U72" s="1" t="s">
        <v>446</v>
      </c>
      <c r="V72" s="1" t="s">
        <v>451</v>
      </c>
      <c r="W72" s="1">
        <v>0</v>
      </c>
      <c r="X72" s="1">
        <v>0</v>
      </c>
      <c r="Y72" s="1" t="s">
        <v>773</v>
      </c>
      <c r="Z72" s="1" t="s">
        <v>773</v>
      </c>
      <c r="AA72" s="1" t="s">
        <v>773</v>
      </c>
      <c r="AB72" s="1" t="s">
        <v>773</v>
      </c>
      <c r="AC72" s="1" t="s">
        <v>773</v>
      </c>
      <c r="AD72" s="1" t="s">
        <v>773</v>
      </c>
      <c r="AE72" s="1" t="s">
        <v>773</v>
      </c>
      <c r="AF72" s="1" t="s">
        <v>432</v>
      </c>
      <c r="AG72" s="9">
        <v>400000</v>
      </c>
      <c r="AH72" s="1" t="s">
        <v>433</v>
      </c>
      <c r="AL72" s="5"/>
    </row>
    <row r="73" spans="1:38" x14ac:dyDescent="0.25">
      <c r="A73" s="3">
        <v>42997</v>
      </c>
      <c r="B73" s="4" t="s">
        <v>22</v>
      </c>
      <c r="C73" s="5" t="s">
        <v>174</v>
      </c>
      <c r="D73" s="5" t="s">
        <v>91</v>
      </c>
      <c r="E73" s="5" t="s">
        <v>242</v>
      </c>
      <c r="F73" s="7" t="s">
        <v>372</v>
      </c>
      <c r="G73" s="2">
        <v>15</v>
      </c>
      <c r="H73" s="5" t="s">
        <v>663</v>
      </c>
      <c r="I73" s="2">
        <v>119</v>
      </c>
      <c r="J73" s="5" t="s">
        <v>725</v>
      </c>
      <c r="K73" s="2">
        <v>7</v>
      </c>
      <c r="L73" s="5" t="s">
        <v>242</v>
      </c>
      <c r="M73" s="6">
        <v>18.776625788640899</v>
      </c>
      <c r="N73" s="6">
        <v>-99.547244254608799</v>
      </c>
      <c r="O73" s="1" t="s">
        <v>18</v>
      </c>
      <c r="P73" s="5" t="s">
        <v>142</v>
      </c>
      <c r="Q73" s="1" t="s">
        <v>140</v>
      </c>
      <c r="R73" s="5" t="s">
        <v>19</v>
      </c>
      <c r="S73" s="1" t="s">
        <v>574</v>
      </c>
      <c r="T73" s="8" t="s">
        <v>848</v>
      </c>
      <c r="U73" s="1" t="s">
        <v>446</v>
      </c>
      <c r="V73" s="1" t="s">
        <v>451</v>
      </c>
      <c r="W73" s="1">
        <v>1</v>
      </c>
      <c r="X73" s="1">
        <v>1</v>
      </c>
      <c r="Y73" s="1" t="s">
        <v>773</v>
      </c>
      <c r="Z73" s="1" t="s">
        <v>23</v>
      </c>
      <c r="AA73" s="1" t="s">
        <v>23</v>
      </c>
      <c r="AB73" s="1" t="s">
        <v>23</v>
      </c>
      <c r="AC73" s="1" t="s">
        <v>773</v>
      </c>
      <c r="AD73" s="1" t="s">
        <v>773</v>
      </c>
      <c r="AE73" s="1" t="s">
        <v>773</v>
      </c>
      <c r="AF73" s="1" t="s">
        <v>449</v>
      </c>
      <c r="AG73" s="9">
        <v>100000</v>
      </c>
      <c r="AH73" s="1" t="s">
        <v>433</v>
      </c>
      <c r="AL73" s="5"/>
    </row>
    <row r="74" spans="1:38" x14ac:dyDescent="0.25">
      <c r="A74" s="3">
        <v>42997</v>
      </c>
      <c r="B74" s="4" t="s">
        <v>22</v>
      </c>
      <c r="C74" s="5" t="s">
        <v>174</v>
      </c>
      <c r="D74" s="5" t="s">
        <v>92</v>
      </c>
      <c r="E74" s="5" t="s">
        <v>243</v>
      </c>
      <c r="F74" s="7" t="s">
        <v>373</v>
      </c>
      <c r="G74" s="2">
        <v>15</v>
      </c>
      <c r="H74" s="5" t="s">
        <v>663</v>
      </c>
      <c r="I74" s="2">
        <v>119</v>
      </c>
      <c r="J74" s="5" t="s">
        <v>725</v>
      </c>
      <c r="K74" s="2">
        <v>8</v>
      </c>
      <c r="L74" s="5" t="s">
        <v>243</v>
      </c>
      <c r="M74" s="6">
        <v>18.865884568171801</v>
      </c>
      <c r="N74" s="6">
        <v>-99.590939255485793</v>
      </c>
      <c r="O74" s="1" t="s">
        <v>18</v>
      </c>
      <c r="P74" s="5" t="s">
        <v>142</v>
      </c>
      <c r="Q74" s="1" t="s">
        <v>140</v>
      </c>
      <c r="R74" s="5" t="s">
        <v>19</v>
      </c>
      <c r="S74" s="1" t="s">
        <v>575</v>
      </c>
      <c r="T74" s="8" t="s">
        <v>849</v>
      </c>
      <c r="U74" s="1" t="s">
        <v>446</v>
      </c>
      <c r="V74" s="1" t="s">
        <v>451</v>
      </c>
      <c r="W74" s="1">
        <v>1</v>
      </c>
      <c r="X74" s="1">
        <v>1</v>
      </c>
      <c r="Y74" s="1" t="s">
        <v>773</v>
      </c>
      <c r="Z74" s="1" t="s">
        <v>23</v>
      </c>
      <c r="AA74" s="1" t="s">
        <v>23</v>
      </c>
      <c r="AB74" s="1" t="s">
        <v>23</v>
      </c>
      <c r="AC74" s="1" t="s">
        <v>773</v>
      </c>
      <c r="AD74" s="1" t="s">
        <v>773</v>
      </c>
      <c r="AE74" s="1" t="s">
        <v>773</v>
      </c>
      <c r="AF74" s="1" t="s">
        <v>449</v>
      </c>
      <c r="AG74" s="9">
        <v>100000</v>
      </c>
      <c r="AH74" s="1" t="s">
        <v>433</v>
      </c>
      <c r="AL74" s="5"/>
    </row>
    <row r="75" spans="1:38" x14ac:dyDescent="0.25">
      <c r="A75" s="3">
        <v>42997</v>
      </c>
      <c r="B75" s="4" t="s">
        <v>22</v>
      </c>
      <c r="C75" s="5" t="s">
        <v>174</v>
      </c>
      <c r="D75" s="5" t="s">
        <v>93</v>
      </c>
      <c r="E75" s="5" t="s">
        <v>244</v>
      </c>
      <c r="F75" s="7" t="s">
        <v>374</v>
      </c>
      <c r="G75" s="2">
        <v>15</v>
      </c>
      <c r="H75" s="5" t="s">
        <v>663</v>
      </c>
      <c r="I75" s="2">
        <v>49</v>
      </c>
      <c r="J75" s="5" t="s">
        <v>710</v>
      </c>
      <c r="K75" s="2">
        <v>5</v>
      </c>
      <c r="L75" s="5" t="s">
        <v>726</v>
      </c>
      <c r="M75" s="6">
        <v>19.112825000000001</v>
      </c>
      <c r="N75" s="6">
        <v>-99.524124999999998</v>
      </c>
      <c r="O75" s="1" t="s">
        <v>18</v>
      </c>
      <c r="P75" s="5" t="s">
        <v>142</v>
      </c>
      <c r="Q75" s="1" t="s">
        <v>140</v>
      </c>
      <c r="R75" s="5" t="s">
        <v>19</v>
      </c>
      <c r="S75" s="1" t="s">
        <v>576</v>
      </c>
      <c r="T75" s="8" t="s">
        <v>850</v>
      </c>
      <c r="U75" s="1" t="s">
        <v>446</v>
      </c>
      <c r="V75" s="1" t="s">
        <v>451</v>
      </c>
      <c r="W75" s="1">
        <v>0</v>
      </c>
      <c r="X75" s="1">
        <v>0</v>
      </c>
      <c r="Y75" s="1" t="s">
        <v>773</v>
      </c>
      <c r="Z75" s="1" t="s">
        <v>773</v>
      </c>
      <c r="AA75" s="1" t="s">
        <v>773</v>
      </c>
      <c r="AB75" s="1" t="s">
        <v>773</v>
      </c>
      <c r="AC75" s="1" t="s">
        <v>773</v>
      </c>
      <c r="AD75" s="1" t="s">
        <v>773</v>
      </c>
      <c r="AE75" s="1" t="s">
        <v>773</v>
      </c>
      <c r="AF75" s="1" t="s">
        <v>432</v>
      </c>
      <c r="AG75" s="9">
        <v>100000</v>
      </c>
      <c r="AH75" s="1" t="s">
        <v>433</v>
      </c>
      <c r="AL75" s="5"/>
    </row>
    <row r="76" spans="1:38" x14ac:dyDescent="0.25">
      <c r="A76" s="3">
        <v>42997</v>
      </c>
      <c r="B76" s="4" t="s">
        <v>22</v>
      </c>
      <c r="C76" s="5" t="s">
        <v>173</v>
      </c>
      <c r="D76" s="5" t="s">
        <v>94</v>
      </c>
      <c r="E76" s="5" t="s">
        <v>245</v>
      </c>
      <c r="F76" s="7" t="s">
        <v>375</v>
      </c>
      <c r="G76" s="2">
        <v>15</v>
      </c>
      <c r="H76" s="5" t="s">
        <v>663</v>
      </c>
      <c r="I76" s="2">
        <v>52</v>
      </c>
      <c r="J76" s="5" t="s">
        <v>713</v>
      </c>
      <c r="K76" s="2">
        <v>1</v>
      </c>
      <c r="L76" s="5" t="s">
        <v>713</v>
      </c>
      <c r="M76" s="6">
        <v>18.9470135376237</v>
      </c>
      <c r="N76" s="6">
        <v>-99.491740353623698</v>
      </c>
      <c r="O76" s="1" t="s">
        <v>18</v>
      </c>
      <c r="P76" s="5" t="s">
        <v>142</v>
      </c>
      <c r="Q76" s="1" t="s">
        <v>140</v>
      </c>
      <c r="R76" s="5" t="s">
        <v>19</v>
      </c>
      <c r="S76" s="1" t="s">
        <v>577</v>
      </c>
      <c r="T76" s="8" t="s">
        <v>523</v>
      </c>
      <c r="U76" s="1" t="s">
        <v>446</v>
      </c>
      <c r="V76" s="1" t="s">
        <v>451</v>
      </c>
      <c r="W76" s="1">
        <v>25</v>
      </c>
      <c r="X76" s="1">
        <v>25</v>
      </c>
      <c r="Y76" s="1" t="s">
        <v>773</v>
      </c>
      <c r="Z76" s="1" t="s">
        <v>23</v>
      </c>
      <c r="AA76" s="1" t="s">
        <v>23</v>
      </c>
      <c r="AB76" s="1" t="s">
        <v>23</v>
      </c>
      <c r="AC76" s="1" t="s">
        <v>773</v>
      </c>
      <c r="AD76" s="1" t="s">
        <v>773</v>
      </c>
      <c r="AE76" s="1" t="s">
        <v>773</v>
      </c>
      <c r="AF76" s="1" t="s">
        <v>449</v>
      </c>
      <c r="AG76" s="9">
        <v>300000</v>
      </c>
      <c r="AH76" s="1" t="s">
        <v>433</v>
      </c>
      <c r="AL76" s="5"/>
    </row>
    <row r="77" spans="1:38" x14ac:dyDescent="0.25">
      <c r="A77" s="3">
        <v>42997</v>
      </c>
      <c r="B77" s="4" t="s">
        <v>22</v>
      </c>
      <c r="C77" s="5" t="s">
        <v>174</v>
      </c>
      <c r="D77" s="5" t="s">
        <v>95</v>
      </c>
      <c r="E77" s="5" t="s">
        <v>246</v>
      </c>
      <c r="F77" s="7" t="s">
        <v>376</v>
      </c>
      <c r="G77" s="2">
        <v>15</v>
      </c>
      <c r="H77" s="5" t="s">
        <v>663</v>
      </c>
      <c r="I77" s="2">
        <v>119</v>
      </c>
      <c r="J77" s="5" t="s">
        <v>725</v>
      </c>
      <c r="K77" s="2">
        <v>5</v>
      </c>
      <c r="L77" s="5" t="s">
        <v>727</v>
      </c>
      <c r="M77" s="6">
        <v>18.758900000000001</v>
      </c>
      <c r="N77" s="6">
        <v>-99.4756</v>
      </c>
      <c r="O77" s="1" t="s">
        <v>18</v>
      </c>
      <c r="P77" s="5" t="s">
        <v>142</v>
      </c>
      <c r="Q77" s="1" t="s">
        <v>140</v>
      </c>
      <c r="R77" s="5" t="s">
        <v>19</v>
      </c>
      <c r="S77" s="1" t="s">
        <v>578</v>
      </c>
      <c r="T77" s="8" t="s">
        <v>851</v>
      </c>
      <c r="U77" s="1" t="s">
        <v>446</v>
      </c>
      <c r="V77" s="1" t="s">
        <v>451</v>
      </c>
      <c r="W77" s="1">
        <v>0</v>
      </c>
      <c r="X77" s="1">
        <v>0</v>
      </c>
      <c r="Y77" s="1" t="s">
        <v>773</v>
      </c>
      <c r="Z77" s="1" t="s">
        <v>773</v>
      </c>
      <c r="AA77" s="1" t="s">
        <v>773</v>
      </c>
      <c r="AB77" s="1" t="s">
        <v>773</v>
      </c>
      <c r="AC77" s="1" t="s">
        <v>773</v>
      </c>
      <c r="AD77" s="1" t="s">
        <v>773</v>
      </c>
      <c r="AE77" s="1" t="s">
        <v>773</v>
      </c>
      <c r="AF77" s="1" t="s">
        <v>432</v>
      </c>
      <c r="AG77" s="9">
        <v>100000</v>
      </c>
      <c r="AH77" s="1" t="s">
        <v>433</v>
      </c>
      <c r="AL77" s="5"/>
    </row>
    <row r="78" spans="1:38" x14ac:dyDescent="0.25">
      <c r="A78" s="3">
        <v>42997</v>
      </c>
      <c r="B78" s="4" t="s">
        <v>22</v>
      </c>
      <c r="C78" s="5" t="s">
        <v>174</v>
      </c>
      <c r="D78" s="5" t="s">
        <v>96</v>
      </c>
      <c r="E78" s="5" t="s">
        <v>247</v>
      </c>
      <c r="F78" s="7" t="s">
        <v>377</v>
      </c>
      <c r="G78" s="2">
        <v>15</v>
      </c>
      <c r="H78" s="5" t="s">
        <v>663</v>
      </c>
      <c r="I78" s="2">
        <v>119</v>
      </c>
      <c r="J78" s="5" t="s">
        <v>725</v>
      </c>
      <c r="K78" s="2">
        <v>18</v>
      </c>
      <c r="L78" s="5" t="s">
        <v>728</v>
      </c>
      <c r="M78" s="6">
        <v>18.820900000000002</v>
      </c>
      <c r="N78" s="6">
        <v>-99.539000000000001</v>
      </c>
      <c r="O78" s="1" t="s">
        <v>18</v>
      </c>
      <c r="P78" s="5" t="s">
        <v>142</v>
      </c>
      <c r="Q78" s="1" t="s">
        <v>140</v>
      </c>
      <c r="R78" s="5" t="s">
        <v>19</v>
      </c>
      <c r="S78" s="1" t="s">
        <v>579</v>
      </c>
      <c r="T78" s="8" t="s">
        <v>852</v>
      </c>
      <c r="U78" s="1" t="s">
        <v>446</v>
      </c>
      <c r="V78" s="1" t="s">
        <v>451</v>
      </c>
      <c r="W78" s="1">
        <v>1</v>
      </c>
      <c r="X78" s="1">
        <v>1</v>
      </c>
      <c r="Y78" s="1" t="s">
        <v>773</v>
      </c>
      <c r="Z78" s="1" t="s">
        <v>23</v>
      </c>
      <c r="AA78" s="1" t="s">
        <v>23</v>
      </c>
      <c r="AB78" s="1" t="s">
        <v>23</v>
      </c>
      <c r="AC78" s="1" t="s">
        <v>773</v>
      </c>
      <c r="AD78" s="1" t="s">
        <v>773</v>
      </c>
      <c r="AE78" s="1" t="s">
        <v>773</v>
      </c>
      <c r="AF78" s="1" t="s">
        <v>449</v>
      </c>
      <c r="AG78" s="9">
        <v>100000</v>
      </c>
      <c r="AH78" s="1" t="s">
        <v>433</v>
      </c>
      <c r="AL78" s="5"/>
    </row>
    <row r="79" spans="1:38" x14ac:dyDescent="0.25">
      <c r="A79" s="3">
        <v>42997</v>
      </c>
      <c r="B79" s="4" t="s">
        <v>22</v>
      </c>
      <c r="C79" s="5" t="s">
        <v>174</v>
      </c>
      <c r="D79" s="5" t="s">
        <v>97</v>
      </c>
      <c r="E79" s="5" t="s">
        <v>248</v>
      </c>
      <c r="F79" s="7" t="s">
        <v>378</v>
      </c>
      <c r="G79" s="2">
        <v>15</v>
      </c>
      <c r="H79" s="5" t="s">
        <v>663</v>
      </c>
      <c r="I79" s="2">
        <v>88</v>
      </c>
      <c r="J79" s="5" t="s">
        <v>729</v>
      </c>
      <c r="K79" s="2">
        <v>4</v>
      </c>
      <c r="L79" s="5" t="s">
        <v>730</v>
      </c>
      <c r="M79" s="6">
        <v>18.9208</v>
      </c>
      <c r="N79" s="6">
        <v>-99.561599999999999</v>
      </c>
      <c r="O79" s="1" t="s">
        <v>18</v>
      </c>
      <c r="P79" s="5" t="s">
        <v>142</v>
      </c>
      <c r="Q79" s="1" t="s">
        <v>140</v>
      </c>
      <c r="R79" s="5" t="s">
        <v>19</v>
      </c>
      <c r="S79" s="1" t="s">
        <v>580</v>
      </c>
      <c r="T79" s="8" t="s">
        <v>853</v>
      </c>
      <c r="U79" s="1" t="s">
        <v>446</v>
      </c>
      <c r="V79" s="1" t="s">
        <v>451</v>
      </c>
      <c r="W79" s="1">
        <v>0</v>
      </c>
      <c r="X79" s="1">
        <v>0</v>
      </c>
      <c r="Y79" s="1" t="s">
        <v>773</v>
      </c>
      <c r="Z79" s="1" t="s">
        <v>23</v>
      </c>
      <c r="AA79" s="1" t="s">
        <v>23</v>
      </c>
      <c r="AB79" s="1" t="s">
        <v>23</v>
      </c>
      <c r="AC79" s="1" t="s">
        <v>773</v>
      </c>
      <c r="AD79" s="1" t="s">
        <v>773</v>
      </c>
      <c r="AE79" s="1" t="s">
        <v>773</v>
      </c>
      <c r="AF79" s="1" t="s">
        <v>431</v>
      </c>
      <c r="AG79" s="9">
        <v>300000</v>
      </c>
      <c r="AH79" s="1" t="s">
        <v>433</v>
      </c>
      <c r="AL79" s="5"/>
    </row>
    <row r="80" spans="1:38" x14ac:dyDescent="0.25">
      <c r="A80" s="3">
        <v>42997</v>
      </c>
      <c r="B80" s="4" t="s">
        <v>22</v>
      </c>
      <c r="C80" s="5" t="s">
        <v>173</v>
      </c>
      <c r="D80" s="5" t="s">
        <v>98</v>
      </c>
      <c r="E80" s="5" t="s">
        <v>249</v>
      </c>
      <c r="F80" s="7" t="s">
        <v>379</v>
      </c>
      <c r="G80" s="2">
        <v>15</v>
      </c>
      <c r="H80" s="5" t="s">
        <v>663</v>
      </c>
      <c r="I80" s="2">
        <v>9</v>
      </c>
      <c r="J80" s="5" t="s">
        <v>705</v>
      </c>
      <c r="K80" s="2">
        <v>5</v>
      </c>
      <c r="L80" s="5" t="s">
        <v>731</v>
      </c>
      <c r="M80" s="6">
        <v>19.144767000000002</v>
      </c>
      <c r="N80" s="6">
        <v>-98.785197999999994</v>
      </c>
      <c r="O80" s="1" t="s">
        <v>18</v>
      </c>
      <c r="P80" s="5" t="s">
        <v>142</v>
      </c>
      <c r="Q80" s="1" t="s">
        <v>140</v>
      </c>
      <c r="R80" s="5" t="s">
        <v>19</v>
      </c>
      <c r="S80" s="1" t="s">
        <v>581</v>
      </c>
      <c r="T80" s="8" t="s">
        <v>854</v>
      </c>
      <c r="U80" s="1" t="s">
        <v>446</v>
      </c>
      <c r="V80" s="1" t="s">
        <v>451</v>
      </c>
      <c r="W80" s="1">
        <v>98</v>
      </c>
      <c r="X80" s="1">
        <v>98</v>
      </c>
      <c r="Y80" s="1" t="s">
        <v>773</v>
      </c>
      <c r="Z80" s="1" t="s">
        <v>773</v>
      </c>
      <c r="AA80" s="1" t="s">
        <v>773</v>
      </c>
      <c r="AB80" s="1" t="s">
        <v>773</v>
      </c>
      <c r="AC80" s="1" t="s">
        <v>773</v>
      </c>
      <c r="AD80" s="1" t="s">
        <v>773</v>
      </c>
      <c r="AE80" s="1" t="s">
        <v>773</v>
      </c>
      <c r="AF80" s="1" t="s">
        <v>432</v>
      </c>
      <c r="AG80" s="9">
        <v>14600000</v>
      </c>
      <c r="AH80" s="1" t="s">
        <v>433</v>
      </c>
      <c r="AL80" s="5"/>
    </row>
    <row r="81" spans="1:38" x14ac:dyDescent="0.25">
      <c r="A81" s="3">
        <v>42997</v>
      </c>
      <c r="B81" s="4" t="s">
        <v>22</v>
      </c>
      <c r="C81" s="5" t="s">
        <v>174</v>
      </c>
      <c r="D81" s="5" t="s">
        <v>99</v>
      </c>
      <c r="E81" s="5" t="s">
        <v>250</v>
      </c>
      <c r="F81" s="7" t="s">
        <v>380</v>
      </c>
      <c r="G81" s="2">
        <v>15</v>
      </c>
      <c r="H81" s="5" t="s">
        <v>663</v>
      </c>
      <c r="I81" s="2">
        <v>94</v>
      </c>
      <c r="J81" s="5" t="s">
        <v>719</v>
      </c>
      <c r="K81" s="2">
        <v>1</v>
      </c>
      <c r="L81" s="5" t="s">
        <v>719</v>
      </c>
      <c r="M81" s="6">
        <v>19.017223000000001</v>
      </c>
      <c r="N81" s="6">
        <v>-98.824194000000006</v>
      </c>
      <c r="O81" s="1" t="s">
        <v>18</v>
      </c>
      <c r="P81" s="5" t="s">
        <v>142</v>
      </c>
      <c r="Q81" s="1" t="s">
        <v>140</v>
      </c>
      <c r="R81" s="5" t="s">
        <v>19</v>
      </c>
      <c r="S81" s="1" t="s">
        <v>582</v>
      </c>
      <c r="T81" s="8" t="s">
        <v>855</v>
      </c>
      <c r="U81" s="1" t="s">
        <v>446</v>
      </c>
      <c r="V81" s="1" t="s">
        <v>451</v>
      </c>
      <c r="W81" s="1">
        <v>0</v>
      </c>
      <c r="X81" s="1">
        <v>0</v>
      </c>
      <c r="Y81" s="1" t="s">
        <v>773</v>
      </c>
      <c r="Z81" s="1" t="s">
        <v>773</v>
      </c>
      <c r="AA81" s="1" t="s">
        <v>773</v>
      </c>
      <c r="AB81" s="1" t="s">
        <v>773</v>
      </c>
      <c r="AC81" s="1" t="s">
        <v>773</v>
      </c>
      <c r="AD81" s="1" t="s">
        <v>773</v>
      </c>
      <c r="AE81" s="1" t="s">
        <v>773</v>
      </c>
      <c r="AF81" s="1" t="s">
        <v>432</v>
      </c>
      <c r="AG81" s="9">
        <v>2100000</v>
      </c>
      <c r="AH81" s="1" t="s">
        <v>433</v>
      </c>
      <c r="AL81" s="5"/>
    </row>
    <row r="82" spans="1:38" x14ac:dyDescent="0.25">
      <c r="A82" s="3">
        <v>42997</v>
      </c>
      <c r="B82" s="4" t="s">
        <v>22</v>
      </c>
      <c r="C82" s="5" t="s">
        <v>173</v>
      </c>
      <c r="D82" s="5" t="s">
        <v>100</v>
      </c>
      <c r="E82" s="5" t="s">
        <v>251</v>
      </c>
      <c r="F82" s="7" t="s">
        <v>381</v>
      </c>
      <c r="G82" s="2">
        <v>17</v>
      </c>
      <c r="H82" s="5" t="s">
        <v>664</v>
      </c>
      <c r="I82" s="2">
        <v>7</v>
      </c>
      <c r="J82" s="5" t="s">
        <v>732</v>
      </c>
      <c r="K82" s="2">
        <v>1</v>
      </c>
      <c r="L82" s="5" t="s">
        <v>732</v>
      </c>
      <c r="M82" s="6">
        <v>18.9359</v>
      </c>
      <c r="N82" s="6">
        <v>-99.233500000000006</v>
      </c>
      <c r="O82" s="1" t="s">
        <v>18</v>
      </c>
      <c r="P82" s="5" t="s">
        <v>142</v>
      </c>
      <c r="Q82" s="1" t="s">
        <v>140</v>
      </c>
      <c r="R82" s="1" t="s">
        <v>438</v>
      </c>
      <c r="S82" s="1" t="s">
        <v>802</v>
      </c>
      <c r="T82" s="8" t="s">
        <v>508</v>
      </c>
      <c r="U82" s="1" t="s">
        <v>446</v>
      </c>
      <c r="V82" s="1" t="s">
        <v>23</v>
      </c>
      <c r="W82" s="1">
        <v>224</v>
      </c>
      <c r="X82" s="1">
        <v>224</v>
      </c>
      <c r="Y82" s="1" t="s">
        <v>773</v>
      </c>
      <c r="Z82" s="1" t="s">
        <v>451</v>
      </c>
      <c r="AA82" s="1" t="s">
        <v>773</v>
      </c>
      <c r="AB82" s="1" t="s">
        <v>773</v>
      </c>
      <c r="AC82" s="1" t="s">
        <v>773</v>
      </c>
      <c r="AD82" s="1" t="s">
        <v>773</v>
      </c>
      <c r="AE82" s="1" t="s">
        <v>773</v>
      </c>
      <c r="AF82" s="1" t="s">
        <v>432</v>
      </c>
      <c r="AG82" s="9">
        <v>20000000</v>
      </c>
      <c r="AH82" s="1" t="s">
        <v>433</v>
      </c>
      <c r="AL82" s="5"/>
    </row>
    <row r="83" spans="1:38" x14ac:dyDescent="0.25">
      <c r="A83" s="3">
        <v>42997</v>
      </c>
      <c r="B83" s="4" t="s">
        <v>22</v>
      </c>
      <c r="C83" s="5" t="s">
        <v>173</v>
      </c>
      <c r="D83" s="5" t="s">
        <v>101</v>
      </c>
      <c r="E83" s="5" t="s">
        <v>252</v>
      </c>
      <c r="F83" s="7" t="s">
        <v>382</v>
      </c>
      <c r="G83" s="2">
        <v>17</v>
      </c>
      <c r="H83" s="5" t="s">
        <v>664</v>
      </c>
      <c r="I83" s="2">
        <v>12</v>
      </c>
      <c r="J83" s="5" t="s">
        <v>733</v>
      </c>
      <c r="K83" s="2">
        <v>1</v>
      </c>
      <c r="L83" s="5" t="s">
        <v>733</v>
      </c>
      <c r="M83" s="6">
        <v>18.617699999999999</v>
      </c>
      <c r="N83" s="6">
        <v>-99.190700000000007</v>
      </c>
      <c r="O83" s="1" t="s">
        <v>18</v>
      </c>
      <c r="P83" s="5" t="s">
        <v>142</v>
      </c>
      <c r="Q83" s="1" t="s">
        <v>140</v>
      </c>
      <c r="R83" s="1" t="s">
        <v>19</v>
      </c>
      <c r="S83" s="1" t="s">
        <v>807</v>
      </c>
      <c r="T83" s="8" t="s">
        <v>511</v>
      </c>
      <c r="U83" s="1" t="s">
        <v>446</v>
      </c>
      <c r="V83" s="1" t="s">
        <v>23</v>
      </c>
      <c r="W83" s="1">
        <v>99</v>
      </c>
      <c r="X83" s="1">
        <v>99</v>
      </c>
      <c r="Y83" s="1" t="s">
        <v>773</v>
      </c>
      <c r="Z83" s="1" t="s">
        <v>451</v>
      </c>
      <c r="AA83" s="1" t="s">
        <v>773</v>
      </c>
      <c r="AB83" s="1" t="s">
        <v>773</v>
      </c>
      <c r="AC83" s="1" t="s">
        <v>773</v>
      </c>
      <c r="AD83" s="1" t="s">
        <v>773</v>
      </c>
      <c r="AE83" s="1" t="s">
        <v>773</v>
      </c>
      <c r="AF83" s="1" t="s">
        <v>432</v>
      </c>
      <c r="AG83" s="9">
        <v>8500000</v>
      </c>
      <c r="AH83" s="1" t="s">
        <v>433</v>
      </c>
      <c r="AL83" s="5"/>
    </row>
    <row r="84" spans="1:38" x14ac:dyDescent="0.25">
      <c r="A84" s="3">
        <v>42997</v>
      </c>
      <c r="B84" s="4" t="s">
        <v>22</v>
      </c>
      <c r="C84" s="5" t="s">
        <v>174</v>
      </c>
      <c r="D84" s="5" t="s">
        <v>102</v>
      </c>
      <c r="E84" s="5" t="s">
        <v>253</v>
      </c>
      <c r="F84" s="7" t="s">
        <v>383</v>
      </c>
      <c r="G84" s="2">
        <v>17</v>
      </c>
      <c r="H84" s="5" t="s">
        <v>664</v>
      </c>
      <c r="I84" s="2">
        <v>12</v>
      </c>
      <c r="J84" s="5" t="s">
        <v>733</v>
      </c>
      <c r="K84" s="2">
        <v>13</v>
      </c>
      <c r="L84" s="5" t="s">
        <v>253</v>
      </c>
      <c r="M84" s="6">
        <v>18.5976</v>
      </c>
      <c r="N84" s="6">
        <v>-99.186800000000005</v>
      </c>
      <c r="O84" s="1" t="s">
        <v>18</v>
      </c>
      <c r="P84" s="5" t="s">
        <v>142</v>
      </c>
      <c r="Q84" s="1" t="s">
        <v>140</v>
      </c>
      <c r="R84" s="1" t="s">
        <v>141</v>
      </c>
      <c r="S84" s="1" t="s">
        <v>806</v>
      </c>
      <c r="T84" s="8" t="s">
        <v>513</v>
      </c>
      <c r="U84" s="1" t="s">
        <v>446</v>
      </c>
      <c r="V84" s="1" t="s">
        <v>23</v>
      </c>
      <c r="W84" s="1">
        <v>1</v>
      </c>
      <c r="X84" s="1">
        <v>1</v>
      </c>
      <c r="Y84" s="1" t="s">
        <v>773</v>
      </c>
      <c r="Z84" s="1" t="s">
        <v>451</v>
      </c>
      <c r="AA84" s="1" t="s">
        <v>773</v>
      </c>
      <c r="AB84" s="1" t="s">
        <v>773</v>
      </c>
      <c r="AC84" s="1" t="s">
        <v>773</v>
      </c>
      <c r="AD84" s="1" t="s">
        <v>773</v>
      </c>
      <c r="AE84" s="1" t="s">
        <v>773</v>
      </c>
      <c r="AF84" s="1" t="s">
        <v>431</v>
      </c>
      <c r="AG84" s="9">
        <v>11750000</v>
      </c>
      <c r="AH84" s="1" t="s">
        <v>433</v>
      </c>
      <c r="AL84" s="5"/>
    </row>
    <row r="85" spans="1:38" x14ac:dyDescent="0.25">
      <c r="A85" s="3">
        <v>42997</v>
      </c>
      <c r="B85" s="4" t="s">
        <v>22</v>
      </c>
      <c r="C85" s="5" t="s">
        <v>174</v>
      </c>
      <c r="D85" s="5" t="s">
        <v>103</v>
      </c>
      <c r="E85" s="5" t="s">
        <v>254</v>
      </c>
      <c r="F85" s="7" t="s">
        <v>384</v>
      </c>
      <c r="G85" s="2">
        <v>17</v>
      </c>
      <c r="H85" s="5" t="s">
        <v>664</v>
      </c>
      <c r="I85" s="2">
        <v>25</v>
      </c>
      <c r="J85" s="5" t="s">
        <v>734</v>
      </c>
      <c r="K85" s="2">
        <v>2</v>
      </c>
      <c r="L85" s="5" t="s">
        <v>254</v>
      </c>
      <c r="M85" s="6">
        <v>18.4633</v>
      </c>
      <c r="N85" s="6">
        <v>-98.973100000000002</v>
      </c>
      <c r="O85" s="1" t="s">
        <v>18</v>
      </c>
      <c r="P85" s="5" t="s">
        <v>142</v>
      </c>
      <c r="Q85" s="1" t="s">
        <v>140</v>
      </c>
      <c r="R85" s="1" t="s">
        <v>141</v>
      </c>
      <c r="S85" s="1" t="s">
        <v>803</v>
      </c>
      <c r="T85" s="8" t="s">
        <v>515</v>
      </c>
      <c r="U85" s="1" t="s">
        <v>446</v>
      </c>
      <c r="V85" s="1" t="s">
        <v>23</v>
      </c>
      <c r="W85" s="1">
        <v>2</v>
      </c>
      <c r="X85" s="1">
        <v>2</v>
      </c>
      <c r="Y85" s="1" t="s">
        <v>773</v>
      </c>
      <c r="Z85" s="1" t="s">
        <v>451</v>
      </c>
      <c r="AA85" s="1" t="s">
        <v>773</v>
      </c>
      <c r="AB85" s="1" t="s">
        <v>773</v>
      </c>
      <c r="AC85" s="1" t="s">
        <v>773</v>
      </c>
      <c r="AD85" s="1" t="s">
        <v>773</v>
      </c>
      <c r="AE85" s="1" t="s">
        <v>773</v>
      </c>
      <c r="AF85" s="1" t="s">
        <v>431</v>
      </c>
      <c r="AG85" s="9">
        <v>8350000</v>
      </c>
      <c r="AH85" s="1" t="s">
        <v>433</v>
      </c>
      <c r="AL85" s="5"/>
    </row>
    <row r="86" spans="1:38" x14ac:dyDescent="0.25">
      <c r="A86" s="3">
        <v>42997</v>
      </c>
      <c r="B86" s="4" t="s">
        <v>22</v>
      </c>
      <c r="C86" s="5" t="s">
        <v>175</v>
      </c>
      <c r="D86" s="5" t="s">
        <v>104</v>
      </c>
      <c r="E86" s="5" t="s">
        <v>183</v>
      </c>
      <c r="F86" s="7" t="s">
        <v>385</v>
      </c>
      <c r="G86" s="2">
        <v>17</v>
      </c>
      <c r="H86" s="5" t="s">
        <v>664</v>
      </c>
      <c r="I86" s="2">
        <v>11</v>
      </c>
      <c r="J86" s="5" t="s">
        <v>735</v>
      </c>
      <c r="K86" s="2">
        <v>1</v>
      </c>
      <c r="L86" s="5" t="s">
        <v>735</v>
      </c>
      <c r="M86" s="6">
        <v>18.8994</v>
      </c>
      <c r="N86" s="6">
        <v>-99.164000000000001</v>
      </c>
      <c r="O86" s="1" t="s">
        <v>18</v>
      </c>
      <c r="P86" s="5" t="s">
        <v>142</v>
      </c>
      <c r="Q86" s="1" t="s">
        <v>140</v>
      </c>
      <c r="R86" s="1" t="s">
        <v>19</v>
      </c>
      <c r="S86" s="1" t="s">
        <v>804</v>
      </c>
      <c r="T86" s="8" t="s">
        <v>510</v>
      </c>
      <c r="U86" s="1" t="s">
        <v>446</v>
      </c>
      <c r="V86" s="1" t="s">
        <v>451</v>
      </c>
      <c r="W86" s="1">
        <v>1</v>
      </c>
      <c r="X86" s="1">
        <v>1</v>
      </c>
      <c r="Y86" s="1" t="s">
        <v>773</v>
      </c>
      <c r="Z86" s="1" t="s">
        <v>451</v>
      </c>
      <c r="AA86" s="1" t="s">
        <v>773</v>
      </c>
      <c r="AB86" s="1" t="s">
        <v>773</v>
      </c>
      <c r="AC86" s="1" t="s">
        <v>773</v>
      </c>
      <c r="AD86" s="1" t="s">
        <v>773</v>
      </c>
      <c r="AE86" s="1" t="s">
        <v>773</v>
      </c>
      <c r="AF86" s="1" t="s">
        <v>432</v>
      </c>
      <c r="AG86" s="9">
        <v>2000000</v>
      </c>
      <c r="AH86" s="1" t="s">
        <v>433</v>
      </c>
      <c r="AL86" s="5"/>
    </row>
    <row r="87" spans="1:38" x14ac:dyDescent="0.25">
      <c r="A87" s="3">
        <v>42997</v>
      </c>
      <c r="B87" s="4" t="s">
        <v>22</v>
      </c>
      <c r="C87" s="5" t="s">
        <v>174</v>
      </c>
      <c r="D87" s="5" t="s">
        <v>105</v>
      </c>
      <c r="E87" s="5" t="s">
        <v>255</v>
      </c>
      <c r="F87" s="7" t="s">
        <v>386</v>
      </c>
      <c r="G87" s="2">
        <v>17</v>
      </c>
      <c r="H87" s="5" t="s">
        <v>664</v>
      </c>
      <c r="I87" s="2">
        <v>29</v>
      </c>
      <c r="J87" s="5" t="s">
        <v>736</v>
      </c>
      <c r="K87" s="2">
        <v>3</v>
      </c>
      <c r="L87" s="5" t="s">
        <v>737</v>
      </c>
      <c r="M87" s="6">
        <v>18.891300000000001</v>
      </c>
      <c r="N87" s="6">
        <v>-99.025000000000006</v>
      </c>
      <c r="O87" s="1" t="s">
        <v>18</v>
      </c>
      <c r="P87" s="5" t="s">
        <v>142</v>
      </c>
      <c r="Q87" s="1" t="s">
        <v>140</v>
      </c>
      <c r="R87" s="1" t="s">
        <v>141</v>
      </c>
      <c r="S87" s="1" t="s">
        <v>805</v>
      </c>
      <c r="T87" s="8" t="s">
        <v>516</v>
      </c>
      <c r="U87" s="1" t="s">
        <v>446</v>
      </c>
      <c r="V87" s="1" t="s">
        <v>23</v>
      </c>
      <c r="W87" s="1">
        <v>3</v>
      </c>
      <c r="X87" s="1">
        <v>3</v>
      </c>
      <c r="Y87" s="8" t="s">
        <v>434</v>
      </c>
      <c r="Z87" s="1" t="s">
        <v>451</v>
      </c>
      <c r="AA87" s="1" t="s">
        <v>773</v>
      </c>
      <c r="AB87" s="1" t="s">
        <v>773</v>
      </c>
      <c r="AC87" s="1" t="s">
        <v>773</v>
      </c>
      <c r="AD87" s="1" t="s">
        <v>773</v>
      </c>
      <c r="AE87" s="1" t="s">
        <v>773</v>
      </c>
      <c r="AF87" s="1" t="s">
        <v>431</v>
      </c>
      <c r="AG87" s="9">
        <v>8750000</v>
      </c>
      <c r="AH87" s="1" t="s">
        <v>433</v>
      </c>
      <c r="AL87" s="5"/>
    </row>
    <row r="88" spans="1:38" x14ac:dyDescent="0.25">
      <c r="A88" s="3">
        <v>42997</v>
      </c>
      <c r="B88" s="4" t="s">
        <v>22</v>
      </c>
      <c r="C88" s="5" t="s">
        <v>173</v>
      </c>
      <c r="D88" s="5" t="s">
        <v>106</v>
      </c>
      <c r="E88" s="5" t="s">
        <v>256</v>
      </c>
      <c r="F88" s="7" t="s">
        <v>387</v>
      </c>
      <c r="G88" s="2">
        <v>17</v>
      </c>
      <c r="H88" s="5" t="s">
        <v>664</v>
      </c>
      <c r="I88" s="2">
        <v>17</v>
      </c>
      <c r="J88" s="5" t="s">
        <v>738</v>
      </c>
      <c r="K88" s="2">
        <v>1</v>
      </c>
      <c r="L88" s="5" t="s">
        <v>738</v>
      </c>
      <c r="M88" s="6">
        <v>18.6159</v>
      </c>
      <c r="N88" s="6">
        <v>-99.326700000000002</v>
      </c>
      <c r="O88" s="1" t="s">
        <v>18</v>
      </c>
      <c r="P88" s="5" t="s">
        <v>142</v>
      </c>
      <c r="Q88" s="1" t="s">
        <v>140</v>
      </c>
      <c r="R88" s="1" t="s">
        <v>19</v>
      </c>
      <c r="S88" s="1" t="s">
        <v>809</v>
      </c>
      <c r="T88" s="8" t="s">
        <v>512</v>
      </c>
      <c r="U88" s="1" t="s">
        <v>446</v>
      </c>
      <c r="V88" s="1" t="s">
        <v>451</v>
      </c>
      <c r="W88" s="1">
        <v>24</v>
      </c>
      <c r="X88" s="1">
        <v>24</v>
      </c>
      <c r="Y88" s="1" t="s">
        <v>773</v>
      </c>
      <c r="Z88" s="1" t="s">
        <v>451</v>
      </c>
      <c r="AA88" s="1" t="s">
        <v>773</v>
      </c>
      <c r="AB88" s="1" t="s">
        <v>773</v>
      </c>
      <c r="AC88" s="1" t="s">
        <v>773</v>
      </c>
      <c r="AD88" s="1" t="s">
        <v>773</v>
      </c>
      <c r="AE88" s="1" t="s">
        <v>773</v>
      </c>
      <c r="AF88" s="1" t="s">
        <v>432</v>
      </c>
      <c r="AG88" s="9">
        <v>2500000</v>
      </c>
      <c r="AH88" s="1" t="s">
        <v>433</v>
      </c>
      <c r="AL88" s="5"/>
    </row>
    <row r="89" spans="1:38" x14ac:dyDescent="0.25">
      <c r="A89" s="3">
        <v>42997</v>
      </c>
      <c r="B89" s="4" t="s">
        <v>22</v>
      </c>
      <c r="C89" s="5" t="s">
        <v>173</v>
      </c>
      <c r="D89" s="5" t="s">
        <v>107</v>
      </c>
      <c r="E89" s="5" t="s">
        <v>257</v>
      </c>
      <c r="F89" s="7" t="s">
        <v>388</v>
      </c>
      <c r="G89" s="2">
        <v>17</v>
      </c>
      <c r="H89" s="5" t="s">
        <v>664</v>
      </c>
      <c r="I89" s="2">
        <v>16</v>
      </c>
      <c r="J89" s="5" t="s">
        <v>739</v>
      </c>
      <c r="K89" s="2">
        <v>1</v>
      </c>
      <c r="L89" s="5" t="s">
        <v>739</v>
      </c>
      <c r="M89" s="6">
        <v>18.883700000000001</v>
      </c>
      <c r="N89" s="6">
        <v>-98.784800000000004</v>
      </c>
      <c r="O89" s="1" t="s">
        <v>18</v>
      </c>
      <c r="P89" s="5" t="s">
        <v>142</v>
      </c>
      <c r="Q89" s="1" t="s">
        <v>140</v>
      </c>
      <c r="R89" s="1" t="s">
        <v>19</v>
      </c>
      <c r="S89" s="1" t="s">
        <v>808</v>
      </c>
      <c r="T89" s="8" t="s">
        <v>514</v>
      </c>
      <c r="U89" s="1" t="s">
        <v>446</v>
      </c>
      <c r="V89" s="1" t="s">
        <v>23</v>
      </c>
      <c r="W89" s="1">
        <v>25</v>
      </c>
      <c r="X89" s="1">
        <v>25</v>
      </c>
      <c r="Y89" s="1" t="s">
        <v>773</v>
      </c>
      <c r="Z89" s="1" t="s">
        <v>451</v>
      </c>
      <c r="AA89" s="1" t="s">
        <v>773</v>
      </c>
      <c r="AB89" s="1" t="s">
        <v>773</v>
      </c>
      <c r="AC89" s="1" t="s">
        <v>773</v>
      </c>
      <c r="AD89" s="1" t="s">
        <v>773</v>
      </c>
      <c r="AE89" s="1" t="s">
        <v>773</v>
      </c>
      <c r="AF89" s="1" t="s">
        <v>432</v>
      </c>
      <c r="AG89" s="9">
        <v>2500000</v>
      </c>
      <c r="AH89" s="1" t="s">
        <v>433</v>
      </c>
      <c r="AL89" s="5"/>
    </row>
    <row r="90" spans="1:38" x14ac:dyDescent="0.25">
      <c r="A90" s="3">
        <v>42997</v>
      </c>
      <c r="B90" s="4" t="s">
        <v>22</v>
      </c>
      <c r="C90" s="5" t="s">
        <v>174</v>
      </c>
      <c r="D90" s="5" t="s">
        <v>108</v>
      </c>
      <c r="E90" s="5" t="s">
        <v>258</v>
      </c>
      <c r="F90" s="7" t="s">
        <v>389</v>
      </c>
      <c r="G90" s="2">
        <v>17</v>
      </c>
      <c r="H90" s="5" t="s">
        <v>664</v>
      </c>
      <c r="I90" s="2">
        <v>18</v>
      </c>
      <c r="J90" s="5" t="s">
        <v>740</v>
      </c>
      <c r="K90" s="2">
        <v>1</v>
      </c>
      <c r="L90" s="5" t="s">
        <v>740</v>
      </c>
      <c r="M90" s="6">
        <v>18.837199999999999</v>
      </c>
      <c r="N90" s="6">
        <v>-99.238699999999994</v>
      </c>
      <c r="O90" s="1" t="s">
        <v>18</v>
      </c>
      <c r="P90" s="5" t="s">
        <v>142</v>
      </c>
      <c r="Q90" s="1" t="s">
        <v>140</v>
      </c>
      <c r="R90" s="1" t="s">
        <v>19</v>
      </c>
      <c r="S90" s="1" t="s">
        <v>810</v>
      </c>
      <c r="T90" s="8" t="s">
        <v>509</v>
      </c>
      <c r="U90" s="1" t="s">
        <v>446</v>
      </c>
      <c r="V90" s="1" t="s">
        <v>451</v>
      </c>
      <c r="W90" s="1">
        <v>0</v>
      </c>
      <c r="X90" s="1">
        <v>0</v>
      </c>
      <c r="Y90" s="1" t="s">
        <v>773</v>
      </c>
      <c r="Z90" s="1" t="s">
        <v>451</v>
      </c>
      <c r="AA90" s="1" t="s">
        <v>773</v>
      </c>
      <c r="AB90" s="1" t="s">
        <v>773</v>
      </c>
      <c r="AC90" s="1" t="s">
        <v>773</v>
      </c>
      <c r="AD90" s="1" t="s">
        <v>773</v>
      </c>
      <c r="AE90" s="1" t="s">
        <v>773</v>
      </c>
      <c r="AF90" s="1" t="s">
        <v>432</v>
      </c>
      <c r="AG90" s="9">
        <v>4500000</v>
      </c>
      <c r="AH90" s="1" t="s">
        <v>433</v>
      </c>
      <c r="AL90" s="5"/>
    </row>
    <row r="91" spans="1:38" x14ac:dyDescent="0.25">
      <c r="A91" s="3">
        <v>42985</v>
      </c>
      <c r="B91" s="4" t="s">
        <v>22</v>
      </c>
      <c r="C91" s="5" t="s">
        <v>174</v>
      </c>
      <c r="D91" s="5" t="s">
        <v>109</v>
      </c>
      <c r="E91" s="5" t="s">
        <v>259</v>
      </c>
      <c r="F91" s="7" t="s">
        <v>390</v>
      </c>
      <c r="G91" s="2">
        <v>20</v>
      </c>
      <c r="H91" s="5" t="s">
        <v>665</v>
      </c>
      <c r="I91" s="2">
        <v>5</v>
      </c>
      <c r="J91" s="5" t="s">
        <v>259</v>
      </c>
      <c r="K91" s="2">
        <v>1</v>
      </c>
      <c r="L91" s="5" t="s">
        <v>259</v>
      </c>
      <c r="M91" s="6">
        <v>16.505700000000001</v>
      </c>
      <c r="N91" s="6">
        <v>-95.059299999999993</v>
      </c>
      <c r="O91" s="1" t="s">
        <v>18</v>
      </c>
      <c r="P91" s="5" t="s">
        <v>142</v>
      </c>
      <c r="Q91" s="1" t="s">
        <v>140</v>
      </c>
      <c r="R91" s="1" t="s">
        <v>19</v>
      </c>
      <c r="S91" s="1" t="s">
        <v>604</v>
      </c>
      <c r="T91" s="8" t="s">
        <v>605</v>
      </c>
      <c r="U91" s="1" t="s">
        <v>446</v>
      </c>
      <c r="V91" s="1" t="s">
        <v>451</v>
      </c>
      <c r="W91" s="1">
        <v>1</v>
      </c>
      <c r="X91" s="1">
        <v>1</v>
      </c>
      <c r="Y91" s="1" t="s">
        <v>773</v>
      </c>
      <c r="Z91" s="1" t="s">
        <v>451</v>
      </c>
      <c r="AA91" s="1" t="s">
        <v>773</v>
      </c>
      <c r="AB91" s="1" t="s">
        <v>773</v>
      </c>
      <c r="AC91" s="1" t="s">
        <v>773</v>
      </c>
      <c r="AD91" s="1" t="s">
        <v>773</v>
      </c>
      <c r="AE91" s="1" t="s">
        <v>773</v>
      </c>
      <c r="AF91" s="1" t="s">
        <v>432</v>
      </c>
      <c r="AG91" s="9">
        <v>600000</v>
      </c>
      <c r="AH91" s="1" t="s">
        <v>433</v>
      </c>
      <c r="AL91" s="5"/>
    </row>
    <row r="92" spans="1:38" x14ac:dyDescent="0.25">
      <c r="A92" s="3">
        <v>42985</v>
      </c>
      <c r="B92" s="4" t="s">
        <v>22</v>
      </c>
      <c r="C92" s="5" t="s">
        <v>174</v>
      </c>
      <c r="D92" s="5" t="s">
        <v>110</v>
      </c>
      <c r="E92" s="5" t="s">
        <v>260</v>
      </c>
      <c r="F92" s="7" t="s">
        <v>391</v>
      </c>
      <c r="G92" s="2">
        <v>20</v>
      </c>
      <c r="H92" s="5" t="s">
        <v>665</v>
      </c>
      <c r="I92" s="2">
        <v>14</v>
      </c>
      <c r="J92" s="5" t="s">
        <v>260</v>
      </c>
      <c r="K92" s="2">
        <v>1</v>
      </c>
      <c r="L92" s="5" t="s">
        <v>260</v>
      </c>
      <c r="M92" s="6">
        <v>16.5642</v>
      </c>
      <c r="N92" s="6">
        <v>-95.098699999999994</v>
      </c>
      <c r="O92" s="1" t="s">
        <v>18</v>
      </c>
      <c r="P92" s="5" t="s">
        <v>142</v>
      </c>
      <c r="Q92" s="1" t="s">
        <v>140</v>
      </c>
      <c r="R92" s="1" t="s">
        <v>141</v>
      </c>
      <c r="S92" s="1" t="s">
        <v>620</v>
      </c>
      <c r="T92" s="8" t="s">
        <v>621</v>
      </c>
      <c r="U92" s="1" t="s">
        <v>446</v>
      </c>
      <c r="V92" s="1" t="s">
        <v>23</v>
      </c>
      <c r="W92" s="1">
        <v>6</v>
      </c>
      <c r="X92" s="1">
        <v>6</v>
      </c>
      <c r="Y92" s="1" t="s">
        <v>773</v>
      </c>
      <c r="Z92" s="1" t="s">
        <v>451</v>
      </c>
      <c r="AA92" s="1" t="s">
        <v>773</v>
      </c>
      <c r="AB92" s="1" t="s">
        <v>773</v>
      </c>
      <c r="AC92" s="1" t="s">
        <v>773</v>
      </c>
      <c r="AD92" s="1" t="s">
        <v>773</v>
      </c>
      <c r="AE92" s="1" t="s">
        <v>773</v>
      </c>
      <c r="AF92" s="1" t="s">
        <v>431</v>
      </c>
      <c r="AG92" s="9">
        <v>11000000</v>
      </c>
      <c r="AH92" s="1" t="s">
        <v>433</v>
      </c>
      <c r="AL92" s="5"/>
    </row>
    <row r="93" spans="1:38" x14ac:dyDescent="0.25">
      <c r="A93" s="3">
        <v>42985</v>
      </c>
      <c r="B93" s="4" t="s">
        <v>22</v>
      </c>
      <c r="C93" s="5" t="s">
        <v>174</v>
      </c>
      <c r="D93" s="5" t="s">
        <v>111</v>
      </c>
      <c r="E93" s="5" t="s">
        <v>261</v>
      </c>
      <c r="F93" s="7" t="s">
        <v>392</v>
      </c>
      <c r="G93" s="2">
        <v>20</v>
      </c>
      <c r="H93" s="5" t="s">
        <v>665</v>
      </c>
      <c r="I93" s="2">
        <v>14</v>
      </c>
      <c r="J93" s="5" t="s">
        <v>260</v>
      </c>
      <c r="K93" s="2">
        <v>1</v>
      </c>
      <c r="L93" s="5" t="s">
        <v>260</v>
      </c>
      <c r="M93" s="6">
        <v>16.5656</v>
      </c>
      <c r="N93" s="6">
        <v>-95.087100000000007</v>
      </c>
      <c r="O93" s="1" t="s">
        <v>18</v>
      </c>
      <c r="P93" s="5" t="s">
        <v>142</v>
      </c>
      <c r="Q93" s="1" t="s">
        <v>140</v>
      </c>
      <c r="R93" s="1" t="s">
        <v>19</v>
      </c>
      <c r="S93" s="1" t="s">
        <v>600</v>
      </c>
      <c r="T93" s="8" t="s">
        <v>601</v>
      </c>
      <c r="U93" s="1" t="s">
        <v>446</v>
      </c>
      <c r="V93" s="1" t="s">
        <v>451</v>
      </c>
      <c r="W93" s="1">
        <v>2</v>
      </c>
      <c r="X93" s="1">
        <v>2</v>
      </c>
      <c r="Y93" s="1" t="s">
        <v>773</v>
      </c>
      <c r="Z93" s="1" t="s">
        <v>451</v>
      </c>
      <c r="AA93" s="1" t="s">
        <v>773</v>
      </c>
      <c r="AB93" s="1" t="s">
        <v>773</v>
      </c>
      <c r="AC93" s="1" t="s">
        <v>773</v>
      </c>
      <c r="AD93" s="1" t="s">
        <v>773</v>
      </c>
      <c r="AE93" s="1" t="s">
        <v>773</v>
      </c>
      <c r="AF93" s="1" t="s">
        <v>432</v>
      </c>
      <c r="AG93" s="9">
        <v>300000</v>
      </c>
      <c r="AH93" s="1" t="s">
        <v>433</v>
      </c>
      <c r="AL93" s="5"/>
    </row>
    <row r="94" spans="1:38" x14ac:dyDescent="0.25">
      <c r="A94" s="3">
        <v>42985</v>
      </c>
      <c r="B94" s="4" t="s">
        <v>22</v>
      </c>
      <c r="C94" s="5" t="s">
        <v>174</v>
      </c>
      <c r="D94" s="5" t="s">
        <v>112</v>
      </c>
      <c r="E94" s="5" t="s">
        <v>262</v>
      </c>
      <c r="F94" s="7" t="s">
        <v>393</v>
      </c>
      <c r="G94" s="2">
        <v>20</v>
      </c>
      <c r="H94" s="5" t="s">
        <v>665</v>
      </c>
      <c r="I94" s="2">
        <v>30</v>
      </c>
      <c r="J94" s="5" t="s">
        <v>741</v>
      </c>
      <c r="K94" s="2">
        <v>1</v>
      </c>
      <c r="L94" s="5" t="s">
        <v>741</v>
      </c>
      <c r="M94" s="6">
        <v>16.484999999999999</v>
      </c>
      <c r="N94" s="6">
        <v>-95.043800000000005</v>
      </c>
      <c r="O94" s="1" t="s">
        <v>18</v>
      </c>
      <c r="P94" s="5" t="s">
        <v>142</v>
      </c>
      <c r="Q94" s="1" t="s">
        <v>140</v>
      </c>
      <c r="R94" s="1" t="s">
        <v>19</v>
      </c>
      <c r="S94" s="1" t="s">
        <v>602</v>
      </c>
      <c r="T94" s="8" t="s">
        <v>603</v>
      </c>
      <c r="U94" s="1" t="s">
        <v>446</v>
      </c>
      <c r="V94" s="1" t="s">
        <v>451</v>
      </c>
      <c r="W94" s="1">
        <v>2</v>
      </c>
      <c r="X94" s="1">
        <v>2</v>
      </c>
      <c r="Y94" s="1" t="s">
        <v>773</v>
      </c>
      <c r="Z94" s="1" t="s">
        <v>451</v>
      </c>
      <c r="AA94" s="1" t="s">
        <v>773</v>
      </c>
      <c r="AB94" s="1" t="s">
        <v>773</v>
      </c>
      <c r="AC94" s="1" t="s">
        <v>773</v>
      </c>
      <c r="AD94" s="1" t="s">
        <v>773</v>
      </c>
      <c r="AE94" s="1" t="s">
        <v>773</v>
      </c>
      <c r="AF94" s="1" t="s">
        <v>432</v>
      </c>
      <c r="AG94" s="9">
        <v>250000</v>
      </c>
      <c r="AH94" s="1" t="s">
        <v>433</v>
      </c>
      <c r="AL94" s="5"/>
    </row>
    <row r="95" spans="1:38" x14ac:dyDescent="0.25">
      <c r="A95" s="3">
        <v>42997</v>
      </c>
      <c r="B95" s="4" t="s">
        <v>22</v>
      </c>
      <c r="C95" s="1" t="s">
        <v>174</v>
      </c>
      <c r="D95" s="5" t="s">
        <v>161</v>
      </c>
      <c r="E95" s="5" t="s">
        <v>263</v>
      </c>
      <c r="F95" s="1" t="s">
        <v>394</v>
      </c>
      <c r="G95" s="2">
        <v>20</v>
      </c>
      <c r="H95" s="1" t="s">
        <v>665</v>
      </c>
      <c r="I95" s="2">
        <v>34</v>
      </c>
      <c r="J95" s="1" t="s">
        <v>263</v>
      </c>
      <c r="K95" s="2">
        <v>1</v>
      </c>
      <c r="L95" s="1" t="s">
        <v>263</v>
      </c>
      <c r="M95" s="6">
        <v>17.758299999999998</v>
      </c>
      <c r="N95" s="6">
        <v>-98.164000000000001</v>
      </c>
      <c r="O95" s="1" t="s">
        <v>18</v>
      </c>
      <c r="P95" s="5" t="s">
        <v>142</v>
      </c>
      <c r="Q95" s="1" t="s">
        <v>140</v>
      </c>
      <c r="R95" s="1" t="s">
        <v>141</v>
      </c>
      <c r="S95" s="1" t="s">
        <v>455</v>
      </c>
      <c r="T95" s="1" t="s">
        <v>773</v>
      </c>
      <c r="U95" s="1" t="s">
        <v>446</v>
      </c>
      <c r="V95" s="1" t="s">
        <v>451</v>
      </c>
      <c r="W95" s="1">
        <v>4</v>
      </c>
      <c r="X95" s="1">
        <v>4</v>
      </c>
      <c r="Y95" s="1" t="s">
        <v>773</v>
      </c>
      <c r="Z95" s="1" t="s">
        <v>23</v>
      </c>
      <c r="AA95" s="1" t="s">
        <v>23</v>
      </c>
      <c r="AB95" s="1" t="s">
        <v>23</v>
      </c>
      <c r="AC95" s="1" t="s">
        <v>773</v>
      </c>
      <c r="AD95" s="1" t="s">
        <v>773</v>
      </c>
      <c r="AE95" s="1" t="s">
        <v>773</v>
      </c>
      <c r="AF95" s="1" t="s">
        <v>431</v>
      </c>
      <c r="AG95" s="9">
        <v>7500000</v>
      </c>
      <c r="AH95" s="1" t="s">
        <v>433</v>
      </c>
      <c r="AL95" s="5"/>
    </row>
    <row r="96" spans="1:38" x14ac:dyDescent="0.25">
      <c r="A96" s="3">
        <v>42997</v>
      </c>
      <c r="B96" s="4" t="s">
        <v>22</v>
      </c>
      <c r="C96" s="1" t="s">
        <v>173</v>
      </c>
      <c r="D96" s="5" t="s">
        <v>162</v>
      </c>
      <c r="E96" s="5" t="s">
        <v>264</v>
      </c>
      <c r="F96" s="1" t="s">
        <v>395</v>
      </c>
      <c r="G96" s="2">
        <v>20</v>
      </c>
      <c r="H96" s="1" t="s">
        <v>665</v>
      </c>
      <c r="I96" s="2">
        <v>39</v>
      </c>
      <c r="J96" s="1" t="s">
        <v>742</v>
      </c>
      <c r="K96" s="2">
        <v>1</v>
      </c>
      <c r="L96" s="1" t="s">
        <v>742</v>
      </c>
      <c r="M96" s="6">
        <v>17.811642504628299</v>
      </c>
      <c r="N96" s="6">
        <v>-97.772613438064496</v>
      </c>
      <c r="O96" s="1" t="s">
        <v>18</v>
      </c>
      <c r="P96" s="5" t="s">
        <v>142</v>
      </c>
      <c r="Q96" s="1" t="s">
        <v>140</v>
      </c>
      <c r="R96" s="1" t="s">
        <v>141</v>
      </c>
      <c r="S96" s="1" t="s">
        <v>452</v>
      </c>
      <c r="T96" s="1" t="s">
        <v>773</v>
      </c>
      <c r="U96" s="1" t="s">
        <v>446</v>
      </c>
      <c r="V96" s="1" t="s">
        <v>23</v>
      </c>
      <c r="W96" s="1">
        <v>42</v>
      </c>
      <c r="X96" s="1">
        <v>42</v>
      </c>
      <c r="Y96" s="1" t="s">
        <v>773</v>
      </c>
      <c r="Z96" s="1" t="s">
        <v>23</v>
      </c>
      <c r="AA96" s="1" t="s">
        <v>23</v>
      </c>
      <c r="AB96" s="1" t="s">
        <v>451</v>
      </c>
      <c r="AC96" s="1" t="s">
        <v>773</v>
      </c>
      <c r="AD96" s="1" t="s">
        <v>773</v>
      </c>
      <c r="AE96" s="1" t="s">
        <v>773</v>
      </c>
      <c r="AF96" s="1" t="s">
        <v>594</v>
      </c>
      <c r="AG96" s="9">
        <v>300000</v>
      </c>
      <c r="AH96" s="1" t="s">
        <v>433</v>
      </c>
      <c r="AL96" s="5"/>
    </row>
    <row r="97" spans="1:38" x14ac:dyDescent="0.25">
      <c r="A97" s="3">
        <v>42985</v>
      </c>
      <c r="B97" s="4" t="s">
        <v>22</v>
      </c>
      <c r="C97" s="5" t="s">
        <v>173</v>
      </c>
      <c r="D97" s="5" t="s">
        <v>113</v>
      </c>
      <c r="E97" s="5" t="s">
        <v>265</v>
      </c>
      <c r="F97" s="7" t="s">
        <v>396</v>
      </c>
      <c r="G97" s="2">
        <v>20</v>
      </c>
      <c r="H97" s="5" t="s">
        <v>665</v>
      </c>
      <c r="I97" s="2">
        <v>43</v>
      </c>
      <c r="J97" s="5" t="s">
        <v>743</v>
      </c>
      <c r="K97" s="2">
        <v>1</v>
      </c>
      <c r="L97" s="5" t="s">
        <v>743</v>
      </c>
      <c r="M97" s="6">
        <v>16.43394412</v>
      </c>
      <c r="N97" s="6">
        <v>-95.013137749999999</v>
      </c>
      <c r="O97" s="1" t="s">
        <v>18</v>
      </c>
      <c r="P97" s="5" t="s">
        <v>142</v>
      </c>
      <c r="Q97" s="1" t="s">
        <v>140</v>
      </c>
      <c r="R97" s="1" t="s">
        <v>141</v>
      </c>
      <c r="S97" s="1" t="s">
        <v>592</v>
      </c>
      <c r="T97" s="1" t="s">
        <v>773</v>
      </c>
      <c r="U97" s="1" t="s">
        <v>446</v>
      </c>
      <c r="V97" s="1" t="s">
        <v>23</v>
      </c>
      <c r="W97" s="1">
        <v>90</v>
      </c>
      <c r="X97" s="1">
        <v>90</v>
      </c>
      <c r="Y97" s="1" t="s">
        <v>773</v>
      </c>
      <c r="Z97" s="1" t="s">
        <v>451</v>
      </c>
      <c r="AA97" s="1" t="s">
        <v>773</v>
      </c>
      <c r="AB97" s="1" t="s">
        <v>451</v>
      </c>
      <c r="AC97" s="1" t="s">
        <v>773</v>
      </c>
      <c r="AD97" s="1" t="s">
        <v>773</v>
      </c>
      <c r="AE97" s="1" t="s">
        <v>773</v>
      </c>
      <c r="AF97" s="1" t="s">
        <v>591</v>
      </c>
      <c r="AG97" s="9">
        <v>1500000</v>
      </c>
      <c r="AH97" s="1" t="s">
        <v>433</v>
      </c>
      <c r="AL97" s="5"/>
    </row>
    <row r="98" spans="1:38" x14ac:dyDescent="0.25">
      <c r="A98" s="3">
        <v>42985</v>
      </c>
      <c r="B98" s="4" t="s">
        <v>22</v>
      </c>
      <c r="C98" s="5" t="s">
        <v>174</v>
      </c>
      <c r="D98" s="5" t="s">
        <v>114</v>
      </c>
      <c r="E98" s="5" t="s">
        <v>266</v>
      </c>
      <c r="F98" s="7" t="s">
        <v>397</v>
      </c>
      <c r="G98" s="2">
        <v>20</v>
      </c>
      <c r="H98" s="5" t="s">
        <v>665</v>
      </c>
      <c r="I98" s="2">
        <v>43</v>
      </c>
      <c r="J98" s="5" t="s">
        <v>743</v>
      </c>
      <c r="K98" s="2">
        <v>3</v>
      </c>
      <c r="L98" s="5" t="s">
        <v>266</v>
      </c>
      <c r="M98" s="6">
        <v>16.436399999999999</v>
      </c>
      <c r="N98" s="6">
        <v>-94.820099999999996</v>
      </c>
      <c r="O98" s="1" t="s">
        <v>18</v>
      </c>
      <c r="P98" s="5" t="s">
        <v>142</v>
      </c>
      <c r="Q98" s="1" t="s">
        <v>140</v>
      </c>
      <c r="R98" s="1" t="s">
        <v>19</v>
      </c>
      <c r="S98" s="1" t="s">
        <v>632</v>
      </c>
      <c r="T98" s="8" t="s">
        <v>633</v>
      </c>
      <c r="U98" s="1" t="s">
        <v>446</v>
      </c>
      <c r="V98" s="1" t="s">
        <v>451</v>
      </c>
      <c r="W98" s="1">
        <v>2</v>
      </c>
      <c r="X98" s="1">
        <v>2</v>
      </c>
      <c r="Y98" s="1" t="s">
        <v>773</v>
      </c>
      <c r="Z98" s="1" t="s">
        <v>451</v>
      </c>
      <c r="AA98" s="1" t="s">
        <v>773</v>
      </c>
      <c r="AB98" s="1" t="s">
        <v>773</v>
      </c>
      <c r="AC98" s="1" t="s">
        <v>773</v>
      </c>
      <c r="AD98" s="1" t="s">
        <v>773</v>
      </c>
      <c r="AE98" s="1" t="s">
        <v>773</v>
      </c>
      <c r="AF98" s="1" t="s">
        <v>432</v>
      </c>
      <c r="AG98" s="9">
        <v>500000</v>
      </c>
      <c r="AH98" s="1" t="s">
        <v>433</v>
      </c>
      <c r="AL98" s="5"/>
    </row>
    <row r="99" spans="1:38" x14ac:dyDescent="0.25">
      <c r="A99" s="3">
        <v>42985</v>
      </c>
      <c r="B99" s="4" t="s">
        <v>22</v>
      </c>
      <c r="C99" s="5" t="s">
        <v>174</v>
      </c>
      <c r="D99" s="5" t="s">
        <v>115</v>
      </c>
      <c r="E99" s="5" t="s">
        <v>267</v>
      </c>
      <c r="F99" s="7" t="s">
        <v>398</v>
      </c>
      <c r="G99" s="2">
        <v>20</v>
      </c>
      <c r="H99" s="5" t="s">
        <v>665</v>
      </c>
      <c r="I99" s="2">
        <v>57</v>
      </c>
      <c r="J99" s="5" t="s">
        <v>744</v>
      </c>
      <c r="K99" s="2">
        <v>1</v>
      </c>
      <c r="L99" s="5" t="s">
        <v>744</v>
      </c>
      <c r="M99" s="6">
        <v>16.876899999999999</v>
      </c>
      <c r="N99" s="6">
        <v>-95.035700000000006</v>
      </c>
      <c r="O99" s="1" t="s">
        <v>18</v>
      </c>
      <c r="P99" s="5" t="s">
        <v>142</v>
      </c>
      <c r="Q99" s="1" t="s">
        <v>140</v>
      </c>
      <c r="R99" s="1" t="s">
        <v>19</v>
      </c>
      <c r="S99" s="1" t="s">
        <v>622</v>
      </c>
      <c r="T99" s="8" t="s">
        <v>623</v>
      </c>
      <c r="U99" s="1" t="s">
        <v>446</v>
      </c>
      <c r="V99" s="1" t="s">
        <v>451</v>
      </c>
      <c r="W99" s="1">
        <v>6</v>
      </c>
      <c r="X99" s="1">
        <v>6</v>
      </c>
      <c r="Y99" s="1" t="s">
        <v>773</v>
      </c>
      <c r="Z99" s="1" t="s">
        <v>451</v>
      </c>
      <c r="AA99" s="1" t="s">
        <v>773</v>
      </c>
      <c r="AB99" s="1" t="s">
        <v>773</v>
      </c>
      <c r="AC99" s="1" t="s">
        <v>773</v>
      </c>
      <c r="AD99" s="1" t="s">
        <v>773</v>
      </c>
      <c r="AE99" s="1" t="s">
        <v>773</v>
      </c>
      <c r="AF99" s="1" t="s">
        <v>432</v>
      </c>
      <c r="AG99" s="9">
        <v>3000000</v>
      </c>
      <c r="AH99" s="1" t="s">
        <v>433</v>
      </c>
      <c r="AL99" s="5"/>
    </row>
    <row r="100" spans="1:38" x14ac:dyDescent="0.25">
      <c r="A100" s="3">
        <v>42985</v>
      </c>
      <c r="B100" s="4" t="s">
        <v>22</v>
      </c>
      <c r="C100" s="5" t="s">
        <v>174</v>
      </c>
      <c r="D100" s="5" t="s">
        <v>116</v>
      </c>
      <c r="E100" s="5" t="s">
        <v>268</v>
      </c>
      <c r="F100" s="7" t="s">
        <v>399</v>
      </c>
      <c r="G100" s="2">
        <v>20</v>
      </c>
      <c r="H100" s="5" t="s">
        <v>665</v>
      </c>
      <c r="I100" s="2">
        <v>57</v>
      </c>
      <c r="J100" s="5" t="s">
        <v>744</v>
      </c>
      <c r="K100" s="2">
        <v>18</v>
      </c>
      <c r="L100" s="5" t="s">
        <v>745</v>
      </c>
      <c r="M100" s="6">
        <v>17.139600000000002</v>
      </c>
      <c r="N100" s="6">
        <v>-95.060599999999994</v>
      </c>
      <c r="O100" s="1" t="s">
        <v>18</v>
      </c>
      <c r="P100" s="5" t="s">
        <v>142</v>
      </c>
      <c r="Q100" s="1" t="s">
        <v>140</v>
      </c>
      <c r="R100" s="1" t="s">
        <v>19</v>
      </c>
      <c r="S100" s="1" t="s">
        <v>638</v>
      </c>
      <c r="T100" s="8" t="s">
        <v>639</v>
      </c>
      <c r="U100" s="1" t="s">
        <v>446</v>
      </c>
      <c r="V100" s="1" t="s">
        <v>451</v>
      </c>
      <c r="W100" s="1">
        <v>2</v>
      </c>
      <c r="X100" s="1">
        <v>2</v>
      </c>
      <c r="Y100" s="1" t="s">
        <v>773</v>
      </c>
      <c r="Z100" s="1" t="s">
        <v>451</v>
      </c>
      <c r="AA100" s="1" t="s">
        <v>773</v>
      </c>
      <c r="AB100" s="1" t="s">
        <v>773</v>
      </c>
      <c r="AC100" s="1" t="s">
        <v>773</v>
      </c>
      <c r="AD100" s="1" t="s">
        <v>773</v>
      </c>
      <c r="AE100" s="1" t="s">
        <v>773</v>
      </c>
      <c r="AF100" s="1" t="s">
        <v>432</v>
      </c>
      <c r="AG100" s="9">
        <v>350000</v>
      </c>
      <c r="AH100" s="1" t="s">
        <v>433</v>
      </c>
      <c r="AL100" s="5"/>
    </row>
    <row r="101" spans="1:38" x14ac:dyDescent="0.25">
      <c r="A101" s="3">
        <v>42985</v>
      </c>
      <c r="B101" s="4" t="s">
        <v>22</v>
      </c>
      <c r="C101" s="5" t="s">
        <v>174</v>
      </c>
      <c r="D101" s="5" t="s">
        <v>117</v>
      </c>
      <c r="E101" s="5" t="s">
        <v>269</v>
      </c>
      <c r="F101" s="7" t="s">
        <v>400</v>
      </c>
      <c r="G101" s="2">
        <v>20</v>
      </c>
      <c r="H101" s="5" t="s">
        <v>665</v>
      </c>
      <c r="I101" s="2">
        <v>66</v>
      </c>
      <c r="J101" s="5" t="s">
        <v>746</v>
      </c>
      <c r="K101" s="2">
        <v>10</v>
      </c>
      <c r="L101" s="5" t="s">
        <v>747</v>
      </c>
      <c r="M101" s="6">
        <v>16.467500000000001</v>
      </c>
      <c r="N101" s="6">
        <v>-94.490600000000001</v>
      </c>
      <c r="O101" s="1" t="s">
        <v>18</v>
      </c>
      <c r="P101" s="5" t="s">
        <v>142</v>
      </c>
      <c r="Q101" s="1" t="s">
        <v>140</v>
      </c>
      <c r="R101" s="1" t="s">
        <v>141</v>
      </c>
      <c r="S101" s="1" t="s">
        <v>460</v>
      </c>
      <c r="T101" s="8" t="s">
        <v>596</v>
      </c>
      <c r="U101" s="1" t="s">
        <v>446</v>
      </c>
      <c r="V101" s="1" t="s">
        <v>23</v>
      </c>
      <c r="W101" s="1">
        <v>2</v>
      </c>
      <c r="X101" s="1">
        <v>2</v>
      </c>
      <c r="Y101" s="1" t="s">
        <v>773</v>
      </c>
      <c r="Z101" s="1" t="s">
        <v>451</v>
      </c>
      <c r="AA101" s="1" t="s">
        <v>773</v>
      </c>
      <c r="AB101" s="1" t="s">
        <v>773</v>
      </c>
      <c r="AC101" s="1" t="s">
        <v>773</v>
      </c>
      <c r="AD101" s="1" t="s">
        <v>773</v>
      </c>
      <c r="AE101" s="1" t="s">
        <v>773</v>
      </c>
      <c r="AF101" s="1" t="s">
        <v>431</v>
      </c>
      <c r="AG101" s="9">
        <v>4000000</v>
      </c>
      <c r="AH101" s="1" t="s">
        <v>433</v>
      </c>
      <c r="AL101" s="5"/>
    </row>
    <row r="102" spans="1:38" x14ac:dyDescent="0.25">
      <c r="A102" s="3">
        <v>42985</v>
      </c>
      <c r="B102" s="4" t="s">
        <v>22</v>
      </c>
      <c r="C102" s="1" t="s">
        <v>173</v>
      </c>
      <c r="D102" s="5" t="s">
        <v>163</v>
      </c>
      <c r="E102" s="5" t="s">
        <v>270</v>
      </c>
      <c r="F102" s="1" t="s">
        <v>401</v>
      </c>
      <c r="G102" s="2">
        <v>20</v>
      </c>
      <c r="H102" s="1" t="s">
        <v>665</v>
      </c>
      <c r="I102" s="2">
        <v>67</v>
      </c>
      <c r="J102" s="1" t="s">
        <v>748</v>
      </c>
      <c r="K102" s="2">
        <v>1</v>
      </c>
      <c r="L102" s="1" t="s">
        <v>748</v>
      </c>
      <c r="M102" s="6">
        <v>17.082048265870199</v>
      </c>
      <c r="N102" s="6">
        <v>-96.7181727011302</v>
      </c>
      <c r="O102" s="1" t="s">
        <v>18</v>
      </c>
      <c r="P102" s="5" t="s">
        <v>142</v>
      </c>
      <c r="Q102" s="1" t="s">
        <v>140</v>
      </c>
      <c r="R102" s="1" t="s">
        <v>438</v>
      </c>
      <c r="S102" s="1" t="s">
        <v>456</v>
      </c>
      <c r="T102" s="1" t="s">
        <v>773</v>
      </c>
      <c r="U102" s="1" t="s">
        <v>446</v>
      </c>
      <c r="V102" s="1" t="s">
        <v>451</v>
      </c>
      <c r="W102" s="1">
        <v>260</v>
      </c>
      <c r="X102" s="1">
        <v>260</v>
      </c>
      <c r="Y102" s="1" t="s">
        <v>773</v>
      </c>
      <c r="Z102" s="1" t="s">
        <v>451</v>
      </c>
      <c r="AA102" s="1" t="s">
        <v>773</v>
      </c>
      <c r="AB102" s="1" t="s">
        <v>773</v>
      </c>
      <c r="AC102" s="1" t="s">
        <v>773</v>
      </c>
      <c r="AD102" s="1" t="s">
        <v>773</v>
      </c>
      <c r="AE102" s="1" t="s">
        <v>773</v>
      </c>
      <c r="AF102" s="1" t="s">
        <v>594</v>
      </c>
      <c r="AG102" s="9">
        <v>600000</v>
      </c>
      <c r="AH102" s="1" t="s">
        <v>433</v>
      </c>
      <c r="AL102" s="5"/>
    </row>
    <row r="103" spans="1:38" x14ac:dyDescent="0.25">
      <c r="A103" s="3">
        <v>42985</v>
      </c>
      <c r="B103" s="4" t="s">
        <v>22</v>
      </c>
      <c r="C103" s="5" t="s">
        <v>174</v>
      </c>
      <c r="D103" s="5" t="s">
        <v>118</v>
      </c>
      <c r="E103" s="5" t="s">
        <v>271</v>
      </c>
      <c r="F103" s="7" t="s">
        <v>402</v>
      </c>
      <c r="G103" s="2">
        <v>20</v>
      </c>
      <c r="H103" s="5" t="s">
        <v>665</v>
      </c>
      <c r="I103" s="2">
        <v>79</v>
      </c>
      <c r="J103" s="5" t="s">
        <v>749</v>
      </c>
      <c r="K103" s="2">
        <v>1</v>
      </c>
      <c r="L103" s="5" t="s">
        <v>749</v>
      </c>
      <c r="M103" s="6">
        <v>16.181999999999999</v>
      </c>
      <c r="N103" s="6">
        <v>-95.194900000000004</v>
      </c>
      <c r="O103" s="1" t="s">
        <v>18</v>
      </c>
      <c r="P103" s="5" t="s">
        <v>142</v>
      </c>
      <c r="Q103" s="1" t="s">
        <v>140</v>
      </c>
      <c r="R103" s="1" t="s">
        <v>141</v>
      </c>
      <c r="S103" s="1" t="s">
        <v>647</v>
      </c>
      <c r="T103" s="8" t="s">
        <v>648</v>
      </c>
      <c r="U103" s="1" t="s">
        <v>446</v>
      </c>
      <c r="V103" s="1" t="s">
        <v>23</v>
      </c>
      <c r="W103" s="1">
        <v>0</v>
      </c>
      <c r="X103" s="1">
        <v>0</v>
      </c>
      <c r="Y103" s="1" t="s">
        <v>773</v>
      </c>
      <c r="Z103" s="1" t="s">
        <v>451</v>
      </c>
      <c r="AA103" s="1" t="s">
        <v>773</v>
      </c>
      <c r="AB103" s="1" t="s">
        <v>773</v>
      </c>
      <c r="AC103" s="1" t="s">
        <v>773</v>
      </c>
      <c r="AD103" s="1" t="s">
        <v>773</v>
      </c>
      <c r="AE103" s="1" t="s">
        <v>773</v>
      </c>
      <c r="AF103" s="1" t="s">
        <v>431</v>
      </c>
      <c r="AG103" s="9">
        <v>17500000</v>
      </c>
      <c r="AH103" s="1" t="s">
        <v>433</v>
      </c>
      <c r="AL103" s="5"/>
    </row>
    <row r="104" spans="1:38" x14ac:dyDescent="0.25">
      <c r="A104" s="3">
        <v>42985</v>
      </c>
      <c r="B104" s="4" t="s">
        <v>22</v>
      </c>
      <c r="C104" s="5" t="s">
        <v>174</v>
      </c>
      <c r="D104" s="5" t="s">
        <v>119</v>
      </c>
      <c r="E104" s="5" t="s">
        <v>272</v>
      </c>
      <c r="F104" s="7" t="s">
        <v>403</v>
      </c>
      <c r="G104" s="2">
        <v>20</v>
      </c>
      <c r="H104" s="5" t="s">
        <v>665</v>
      </c>
      <c r="I104" s="2">
        <v>79</v>
      </c>
      <c r="J104" s="5" t="s">
        <v>749</v>
      </c>
      <c r="K104" s="2">
        <v>2</v>
      </c>
      <c r="L104" s="5" t="s">
        <v>750</v>
      </c>
      <c r="M104" s="6">
        <v>16.2072</v>
      </c>
      <c r="N104" s="6">
        <v>-95.1614</v>
      </c>
      <c r="O104" s="1" t="s">
        <v>18</v>
      </c>
      <c r="P104" s="5" t="s">
        <v>142</v>
      </c>
      <c r="Q104" s="1" t="s">
        <v>140</v>
      </c>
      <c r="R104" s="1" t="s">
        <v>19</v>
      </c>
      <c r="S104" s="1" t="s">
        <v>628</v>
      </c>
      <c r="T104" s="8" t="s">
        <v>629</v>
      </c>
      <c r="U104" s="1" t="s">
        <v>446</v>
      </c>
      <c r="V104" s="1" t="s">
        <v>451</v>
      </c>
      <c r="W104" s="1">
        <v>2</v>
      </c>
      <c r="X104" s="1">
        <v>2</v>
      </c>
      <c r="Y104" s="1" t="s">
        <v>773</v>
      </c>
      <c r="Z104" s="1" t="s">
        <v>451</v>
      </c>
      <c r="AA104" s="1" t="s">
        <v>773</v>
      </c>
      <c r="AB104" s="1" t="s">
        <v>773</v>
      </c>
      <c r="AC104" s="1" t="s">
        <v>773</v>
      </c>
      <c r="AD104" s="1" t="s">
        <v>773</v>
      </c>
      <c r="AE104" s="1" t="s">
        <v>773</v>
      </c>
      <c r="AF104" s="1" t="s">
        <v>432</v>
      </c>
      <c r="AG104" s="9">
        <v>240000</v>
      </c>
      <c r="AH104" s="1" t="s">
        <v>433</v>
      </c>
      <c r="AL104" s="5"/>
    </row>
    <row r="105" spans="1:38" x14ac:dyDescent="0.25">
      <c r="A105" s="3">
        <v>42985</v>
      </c>
      <c r="B105" s="4" t="s">
        <v>22</v>
      </c>
      <c r="C105" s="5" t="s">
        <v>174</v>
      </c>
      <c r="D105" s="5" t="s">
        <v>120</v>
      </c>
      <c r="E105" s="5" t="s">
        <v>273</v>
      </c>
      <c r="F105" s="7" t="s">
        <v>404</v>
      </c>
      <c r="G105" s="2">
        <v>20</v>
      </c>
      <c r="H105" s="5" t="s">
        <v>665</v>
      </c>
      <c r="I105" s="2">
        <v>141</v>
      </c>
      <c r="J105" s="5" t="s">
        <v>751</v>
      </c>
      <c r="K105" s="2">
        <v>1</v>
      </c>
      <c r="L105" s="5" t="s">
        <v>752</v>
      </c>
      <c r="M105" s="6">
        <v>16.2334</v>
      </c>
      <c r="N105" s="6">
        <v>-94.632099999999994</v>
      </c>
      <c r="O105" s="1" t="s">
        <v>18</v>
      </c>
      <c r="P105" s="5" t="s">
        <v>142</v>
      </c>
      <c r="Q105" s="1" t="s">
        <v>140</v>
      </c>
      <c r="R105" s="1" t="s">
        <v>19</v>
      </c>
      <c r="S105" s="1" t="s">
        <v>626</v>
      </c>
      <c r="T105" s="8" t="s">
        <v>627</v>
      </c>
      <c r="U105" s="1" t="s">
        <v>446</v>
      </c>
      <c r="V105" s="1" t="s">
        <v>451</v>
      </c>
      <c r="W105" s="1">
        <v>2</v>
      </c>
      <c r="X105" s="1">
        <v>2</v>
      </c>
      <c r="Y105" s="1" t="s">
        <v>773</v>
      </c>
      <c r="Z105" s="1" t="s">
        <v>451</v>
      </c>
      <c r="AA105" s="1" t="s">
        <v>773</v>
      </c>
      <c r="AB105" s="1" t="s">
        <v>773</v>
      </c>
      <c r="AC105" s="1" t="s">
        <v>773</v>
      </c>
      <c r="AD105" s="1" t="s">
        <v>773</v>
      </c>
      <c r="AE105" s="1" t="s">
        <v>773</v>
      </c>
      <c r="AF105" s="1" t="s">
        <v>432</v>
      </c>
      <c r="AG105" s="9">
        <v>600000</v>
      </c>
      <c r="AH105" s="1" t="s">
        <v>433</v>
      </c>
      <c r="AL105" s="5"/>
    </row>
    <row r="106" spans="1:38" x14ac:dyDescent="0.25">
      <c r="A106" s="3">
        <v>42985</v>
      </c>
      <c r="B106" s="4" t="s">
        <v>22</v>
      </c>
      <c r="C106" s="1" t="s">
        <v>173</v>
      </c>
      <c r="D106" s="5" t="s">
        <v>164</v>
      </c>
      <c r="E106" s="5" t="s">
        <v>274</v>
      </c>
      <c r="F106" s="1" t="s">
        <v>405</v>
      </c>
      <c r="G106" s="2">
        <v>20</v>
      </c>
      <c r="H106" s="1" t="s">
        <v>665</v>
      </c>
      <c r="I106" s="2">
        <v>184</v>
      </c>
      <c r="J106" s="1" t="s">
        <v>753</v>
      </c>
      <c r="K106" s="2">
        <v>1</v>
      </c>
      <c r="L106" s="1" t="s">
        <v>753</v>
      </c>
      <c r="M106" s="6">
        <v>18.087364556615899</v>
      </c>
      <c r="N106" s="6">
        <v>-96.129449280033398</v>
      </c>
      <c r="O106" s="1" t="s">
        <v>18</v>
      </c>
      <c r="P106" s="5" t="s">
        <v>142</v>
      </c>
      <c r="Q106" s="1" t="s">
        <v>140</v>
      </c>
      <c r="R106" s="1" t="s">
        <v>19</v>
      </c>
      <c r="S106" s="1" t="s">
        <v>584</v>
      </c>
      <c r="T106" s="8" t="s">
        <v>583</v>
      </c>
      <c r="U106" s="1" t="s">
        <v>446</v>
      </c>
      <c r="V106" s="1" t="s">
        <v>451</v>
      </c>
      <c r="W106" s="1">
        <v>73</v>
      </c>
      <c r="X106" s="1">
        <v>73</v>
      </c>
      <c r="Y106" s="1" t="s">
        <v>773</v>
      </c>
      <c r="Z106" s="1" t="s">
        <v>23</v>
      </c>
      <c r="AA106" s="1" t="s">
        <v>23</v>
      </c>
      <c r="AB106" s="1" t="s">
        <v>23</v>
      </c>
      <c r="AC106" s="1" t="s">
        <v>773</v>
      </c>
      <c r="AD106" s="1" t="s">
        <v>773</v>
      </c>
      <c r="AE106" s="1" t="s">
        <v>773</v>
      </c>
      <c r="AF106" s="1" t="s">
        <v>432</v>
      </c>
      <c r="AG106" s="9">
        <v>3500000</v>
      </c>
      <c r="AH106" s="1" t="s">
        <v>433</v>
      </c>
      <c r="AL106" s="5"/>
    </row>
    <row r="107" spans="1:38" x14ac:dyDescent="0.25">
      <c r="A107" s="3">
        <v>42985</v>
      </c>
      <c r="B107" s="4" t="s">
        <v>22</v>
      </c>
      <c r="C107" s="1" t="s">
        <v>174</v>
      </c>
      <c r="D107" s="5" t="s">
        <v>165</v>
      </c>
      <c r="E107" s="5" t="s">
        <v>275</v>
      </c>
      <c r="F107" s="1" t="s">
        <v>406</v>
      </c>
      <c r="G107" s="2">
        <v>20</v>
      </c>
      <c r="H107" s="1" t="s">
        <v>665</v>
      </c>
      <c r="I107" s="2">
        <v>184</v>
      </c>
      <c r="J107" s="1" t="s">
        <v>753</v>
      </c>
      <c r="K107" s="2">
        <v>1</v>
      </c>
      <c r="L107" s="1" t="s">
        <v>753</v>
      </c>
      <c r="M107" s="6">
        <v>18.067799999999998</v>
      </c>
      <c r="N107" s="6">
        <v>-96.143799999999999</v>
      </c>
      <c r="O107" s="1" t="s">
        <v>18</v>
      </c>
      <c r="P107" s="5" t="s">
        <v>142</v>
      </c>
      <c r="Q107" s="1" t="s">
        <v>140</v>
      </c>
      <c r="R107" s="1" t="s">
        <v>19</v>
      </c>
      <c r="S107" s="1" t="s">
        <v>589</v>
      </c>
      <c r="T107" s="1" t="s">
        <v>773</v>
      </c>
      <c r="U107" s="1" t="s">
        <v>446</v>
      </c>
      <c r="V107" s="1" t="s">
        <v>451</v>
      </c>
      <c r="W107" s="1">
        <v>0</v>
      </c>
      <c r="X107" s="1">
        <v>0</v>
      </c>
      <c r="Y107" s="1" t="s">
        <v>773</v>
      </c>
      <c r="Z107" s="1" t="s">
        <v>23</v>
      </c>
      <c r="AA107" s="1" t="s">
        <v>23</v>
      </c>
      <c r="AB107" s="1" t="s">
        <v>23</v>
      </c>
      <c r="AC107" s="1" t="s">
        <v>773</v>
      </c>
      <c r="AD107" s="1" t="s">
        <v>773</v>
      </c>
      <c r="AE107" s="1" t="s">
        <v>773</v>
      </c>
      <c r="AF107" s="1" t="s">
        <v>449</v>
      </c>
      <c r="AG107" s="9">
        <v>250000</v>
      </c>
      <c r="AH107" s="1" t="s">
        <v>433</v>
      </c>
      <c r="AL107" s="5"/>
    </row>
    <row r="108" spans="1:38" x14ac:dyDescent="0.25">
      <c r="A108" s="3">
        <v>42985</v>
      </c>
      <c r="B108" s="4" t="s">
        <v>22</v>
      </c>
      <c r="C108" s="1" t="s">
        <v>174</v>
      </c>
      <c r="D108" s="5" t="s">
        <v>166</v>
      </c>
      <c r="E108" s="5" t="s">
        <v>276</v>
      </c>
      <c r="F108" s="1" t="s">
        <v>407</v>
      </c>
      <c r="G108" s="2">
        <v>20</v>
      </c>
      <c r="H108" s="1" t="s">
        <v>665</v>
      </c>
      <c r="I108" s="2">
        <v>184</v>
      </c>
      <c r="J108" s="1" t="s">
        <v>753</v>
      </c>
      <c r="K108" s="2">
        <v>22</v>
      </c>
      <c r="L108" s="1" t="s">
        <v>754</v>
      </c>
      <c r="M108" s="6">
        <v>18.0154</v>
      </c>
      <c r="N108" s="6">
        <v>-96.072800000000001</v>
      </c>
      <c r="O108" s="1" t="s">
        <v>18</v>
      </c>
      <c r="P108" s="5" t="s">
        <v>142</v>
      </c>
      <c r="Q108" s="1" t="s">
        <v>140</v>
      </c>
      <c r="R108" s="1" t="s">
        <v>19</v>
      </c>
      <c r="S108" s="1" t="s">
        <v>586</v>
      </c>
      <c r="T108" s="8" t="s">
        <v>587</v>
      </c>
      <c r="U108" s="1" t="s">
        <v>446</v>
      </c>
      <c r="V108" s="1" t="s">
        <v>451</v>
      </c>
      <c r="W108" s="1">
        <v>4</v>
      </c>
      <c r="X108" s="1">
        <v>4</v>
      </c>
      <c r="Y108" s="1" t="s">
        <v>773</v>
      </c>
      <c r="Z108" s="1" t="s">
        <v>23</v>
      </c>
      <c r="AA108" s="1" t="s">
        <v>23</v>
      </c>
      <c r="AB108" s="1" t="s">
        <v>23</v>
      </c>
      <c r="AC108" s="1" t="s">
        <v>773</v>
      </c>
      <c r="AD108" s="1" t="s">
        <v>773</v>
      </c>
      <c r="AE108" s="1" t="s">
        <v>773</v>
      </c>
      <c r="AF108" s="1" t="s">
        <v>432</v>
      </c>
      <c r="AG108" s="9">
        <v>425000</v>
      </c>
      <c r="AH108" s="1" t="s">
        <v>433</v>
      </c>
      <c r="AL108" s="5"/>
    </row>
    <row r="109" spans="1:38" x14ac:dyDescent="0.25">
      <c r="A109" s="3">
        <v>42985</v>
      </c>
      <c r="B109" s="4" t="s">
        <v>22</v>
      </c>
      <c r="C109" s="1" t="s">
        <v>174</v>
      </c>
      <c r="D109" s="5" t="s">
        <v>167</v>
      </c>
      <c r="E109" s="5" t="s">
        <v>277</v>
      </c>
      <c r="F109" s="1" t="s">
        <v>408</v>
      </c>
      <c r="G109" s="2">
        <v>20</v>
      </c>
      <c r="H109" s="1" t="s">
        <v>665</v>
      </c>
      <c r="I109" s="2">
        <v>184</v>
      </c>
      <c r="J109" s="1" t="s">
        <v>753</v>
      </c>
      <c r="K109" s="2">
        <v>38</v>
      </c>
      <c r="L109" s="1" t="s">
        <v>755</v>
      </c>
      <c r="M109" s="6">
        <v>18.1585</v>
      </c>
      <c r="N109" s="6">
        <v>-96.094099999999997</v>
      </c>
      <c r="O109" s="1" t="s">
        <v>18</v>
      </c>
      <c r="P109" s="5" t="s">
        <v>142</v>
      </c>
      <c r="Q109" s="1" t="s">
        <v>140</v>
      </c>
      <c r="R109" s="1" t="s">
        <v>19</v>
      </c>
      <c r="S109" s="1" t="s">
        <v>450</v>
      </c>
      <c r="T109" s="8" t="s">
        <v>590</v>
      </c>
      <c r="U109" s="1" t="s">
        <v>446</v>
      </c>
      <c r="V109" s="1" t="s">
        <v>451</v>
      </c>
      <c r="W109" s="1">
        <v>4</v>
      </c>
      <c r="X109" s="1">
        <v>4</v>
      </c>
      <c r="Y109" s="1" t="s">
        <v>773</v>
      </c>
      <c r="Z109" s="1" t="s">
        <v>23</v>
      </c>
      <c r="AA109" s="1" t="s">
        <v>23</v>
      </c>
      <c r="AB109" s="1" t="s">
        <v>23</v>
      </c>
      <c r="AC109" s="1" t="s">
        <v>773</v>
      </c>
      <c r="AD109" s="1" t="s">
        <v>773</v>
      </c>
      <c r="AE109" s="1" t="s">
        <v>773</v>
      </c>
      <c r="AF109" s="1" t="s">
        <v>449</v>
      </c>
      <c r="AG109" s="9">
        <v>320000</v>
      </c>
      <c r="AH109" s="1" t="s">
        <v>433</v>
      </c>
      <c r="AL109" s="5"/>
    </row>
    <row r="110" spans="1:38" x14ac:dyDescent="0.25">
      <c r="A110" s="3">
        <v>42985</v>
      </c>
      <c r="B110" s="4" t="s">
        <v>22</v>
      </c>
      <c r="C110" s="5" t="s">
        <v>174</v>
      </c>
      <c r="D110" s="5" t="s">
        <v>121</v>
      </c>
      <c r="E110" s="5" t="s">
        <v>278</v>
      </c>
      <c r="F110" s="7" t="s">
        <v>409</v>
      </c>
      <c r="G110" s="2">
        <v>20</v>
      </c>
      <c r="H110" s="5" t="s">
        <v>665</v>
      </c>
      <c r="I110" s="2">
        <v>190</v>
      </c>
      <c r="J110" s="5" t="s">
        <v>756</v>
      </c>
      <c r="K110" s="2">
        <v>11</v>
      </c>
      <c r="L110" s="5" t="s">
        <v>757</v>
      </c>
      <c r="M110" s="6">
        <v>17.353300000000001</v>
      </c>
      <c r="N110" s="6">
        <v>-95.412199999999999</v>
      </c>
      <c r="O110" s="1" t="s">
        <v>18</v>
      </c>
      <c r="P110" s="5" t="s">
        <v>142</v>
      </c>
      <c r="Q110" s="1" t="s">
        <v>140</v>
      </c>
      <c r="R110" s="1" t="s">
        <v>19</v>
      </c>
      <c r="S110" s="1" t="s">
        <v>630</v>
      </c>
      <c r="T110" s="8" t="s">
        <v>631</v>
      </c>
      <c r="U110" s="1" t="s">
        <v>446</v>
      </c>
      <c r="V110" s="1" t="s">
        <v>451</v>
      </c>
      <c r="W110" s="1">
        <v>2</v>
      </c>
      <c r="X110" s="1">
        <v>2</v>
      </c>
      <c r="Y110" s="1" t="s">
        <v>773</v>
      </c>
      <c r="Z110" s="1" t="s">
        <v>451</v>
      </c>
      <c r="AA110" s="1" t="s">
        <v>773</v>
      </c>
      <c r="AB110" s="1" t="s">
        <v>773</v>
      </c>
      <c r="AC110" s="1" t="s">
        <v>773</v>
      </c>
      <c r="AD110" s="1" t="s">
        <v>773</v>
      </c>
      <c r="AE110" s="1" t="s">
        <v>773</v>
      </c>
      <c r="AF110" s="1" t="s">
        <v>432</v>
      </c>
      <c r="AG110" s="9">
        <v>300000</v>
      </c>
      <c r="AH110" s="1" t="s">
        <v>433</v>
      </c>
      <c r="AL110" s="5"/>
    </row>
    <row r="111" spans="1:38" x14ac:dyDescent="0.25">
      <c r="A111" s="3">
        <v>42985</v>
      </c>
      <c r="B111" s="4" t="s">
        <v>22</v>
      </c>
      <c r="C111" s="5" t="s">
        <v>173</v>
      </c>
      <c r="D111" s="5" t="s">
        <v>122</v>
      </c>
      <c r="E111" s="5" t="s">
        <v>279</v>
      </c>
      <c r="F111" s="7" t="s">
        <v>410</v>
      </c>
      <c r="G111" s="2">
        <v>20</v>
      </c>
      <c r="H111" s="5" t="s">
        <v>665</v>
      </c>
      <c r="I111" s="2">
        <v>190</v>
      </c>
      <c r="J111" s="5" t="s">
        <v>756</v>
      </c>
      <c r="K111" s="2">
        <v>13</v>
      </c>
      <c r="L111" s="5" t="s">
        <v>758</v>
      </c>
      <c r="M111" s="6">
        <v>17.446353165575498</v>
      </c>
      <c r="N111" s="6">
        <v>-95.430858079371305</v>
      </c>
      <c r="O111" s="1" t="s">
        <v>18</v>
      </c>
      <c r="P111" s="5" t="s">
        <v>142</v>
      </c>
      <c r="Q111" s="1" t="s">
        <v>140</v>
      </c>
      <c r="R111" s="1" t="s">
        <v>19</v>
      </c>
      <c r="S111" s="1" t="s">
        <v>643</v>
      </c>
      <c r="T111" s="8" t="s">
        <v>644</v>
      </c>
      <c r="U111" s="1" t="s">
        <v>446</v>
      </c>
      <c r="V111" s="1" t="s">
        <v>451</v>
      </c>
      <c r="W111" s="1">
        <v>36</v>
      </c>
      <c r="X111" s="1">
        <v>36</v>
      </c>
      <c r="Y111" s="1" t="s">
        <v>773</v>
      </c>
      <c r="Z111" s="1" t="s">
        <v>451</v>
      </c>
      <c r="AA111" s="1" t="s">
        <v>773</v>
      </c>
      <c r="AB111" s="1" t="s">
        <v>773</v>
      </c>
      <c r="AC111" s="1" t="s">
        <v>773</v>
      </c>
      <c r="AD111" s="1" t="s">
        <v>773</v>
      </c>
      <c r="AE111" s="1" t="s">
        <v>773</v>
      </c>
      <c r="AF111" s="1" t="s">
        <v>432</v>
      </c>
      <c r="AG111" s="9">
        <v>1200000</v>
      </c>
      <c r="AH111" s="1" t="s">
        <v>433</v>
      </c>
      <c r="AL111" s="5"/>
    </row>
    <row r="112" spans="1:38" x14ac:dyDescent="0.25">
      <c r="A112" s="3">
        <v>42985</v>
      </c>
      <c r="B112" s="4" t="s">
        <v>22</v>
      </c>
      <c r="C112" s="5" t="s">
        <v>174</v>
      </c>
      <c r="D112" s="5" t="s">
        <v>123</v>
      </c>
      <c r="E112" s="5" t="s">
        <v>280</v>
      </c>
      <c r="F112" s="7" t="s">
        <v>411</v>
      </c>
      <c r="G112" s="2">
        <v>20</v>
      </c>
      <c r="H112" s="5" t="s">
        <v>665</v>
      </c>
      <c r="I112" s="2">
        <v>207</v>
      </c>
      <c r="J112" s="5" t="s">
        <v>759</v>
      </c>
      <c r="K112" s="2">
        <v>2</v>
      </c>
      <c r="L112" s="5" t="s">
        <v>280</v>
      </c>
      <c r="M112" s="6">
        <v>17.342199999999998</v>
      </c>
      <c r="N112" s="6">
        <v>-95.373099999999994</v>
      </c>
      <c r="O112" s="1" t="s">
        <v>18</v>
      </c>
      <c r="P112" s="5" t="s">
        <v>142</v>
      </c>
      <c r="Q112" s="1" t="s">
        <v>140</v>
      </c>
      <c r="R112" s="1" t="s">
        <v>19</v>
      </c>
      <c r="S112" s="1" t="s">
        <v>634</v>
      </c>
      <c r="T112" s="8" t="s">
        <v>635</v>
      </c>
      <c r="U112" s="1" t="s">
        <v>446</v>
      </c>
      <c r="V112" s="1" t="s">
        <v>451</v>
      </c>
      <c r="W112" s="1">
        <v>2</v>
      </c>
      <c r="X112" s="1">
        <v>2</v>
      </c>
      <c r="Y112" s="1" t="s">
        <v>773</v>
      </c>
      <c r="Z112" s="1" t="s">
        <v>451</v>
      </c>
      <c r="AA112" s="1" t="s">
        <v>773</v>
      </c>
      <c r="AB112" s="1" t="s">
        <v>773</v>
      </c>
      <c r="AC112" s="1" t="s">
        <v>773</v>
      </c>
      <c r="AD112" s="1" t="s">
        <v>773</v>
      </c>
      <c r="AE112" s="1" t="s">
        <v>773</v>
      </c>
      <c r="AF112" s="1" t="s">
        <v>432</v>
      </c>
      <c r="AG112" s="9">
        <v>200000</v>
      </c>
      <c r="AH112" s="1" t="s">
        <v>433</v>
      </c>
      <c r="AL112" s="5"/>
    </row>
    <row r="113" spans="1:38" x14ac:dyDescent="0.25">
      <c r="A113" s="3">
        <v>42985</v>
      </c>
      <c r="B113" s="4" t="s">
        <v>22</v>
      </c>
      <c r="C113" s="5" t="s">
        <v>174</v>
      </c>
      <c r="D113" s="5" t="s">
        <v>124</v>
      </c>
      <c r="E113" s="5" t="s">
        <v>609</v>
      </c>
      <c r="F113" s="7" t="s">
        <v>412</v>
      </c>
      <c r="G113" s="2">
        <v>20</v>
      </c>
      <c r="H113" s="5" t="s">
        <v>665</v>
      </c>
      <c r="I113" s="2">
        <v>248</v>
      </c>
      <c r="J113" s="5" t="s">
        <v>609</v>
      </c>
      <c r="K113" s="2">
        <v>1</v>
      </c>
      <c r="L113" s="5" t="s">
        <v>609</v>
      </c>
      <c r="M113" s="6">
        <v>16.210599999999999</v>
      </c>
      <c r="N113" s="6">
        <v>-94.984899999999996</v>
      </c>
      <c r="O113" s="1" t="s">
        <v>18</v>
      </c>
      <c r="P113" s="5" t="s">
        <v>142</v>
      </c>
      <c r="Q113" s="1" t="s">
        <v>140</v>
      </c>
      <c r="R113" s="1" t="s">
        <v>19</v>
      </c>
      <c r="S113" s="1" t="s">
        <v>608</v>
      </c>
      <c r="T113" s="8" t="s">
        <v>610</v>
      </c>
      <c r="U113" s="1" t="s">
        <v>446</v>
      </c>
      <c r="V113" s="1" t="s">
        <v>451</v>
      </c>
      <c r="W113" s="1">
        <v>2</v>
      </c>
      <c r="X113" s="1">
        <v>2</v>
      </c>
      <c r="Y113" s="1" t="s">
        <v>773</v>
      </c>
      <c r="Z113" s="1" t="s">
        <v>451</v>
      </c>
      <c r="AA113" s="1" t="s">
        <v>773</v>
      </c>
      <c r="AB113" s="1" t="s">
        <v>773</v>
      </c>
      <c r="AC113" s="1" t="s">
        <v>773</v>
      </c>
      <c r="AD113" s="1" t="s">
        <v>773</v>
      </c>
      <c r="AE113" s="1" t="s">
        <v>773</v>
      </c>
      <c r="AF113" s="1" t="s">
        <v>432</v>
      </c>
      <c r="AG113" s="9">
        <v>350000</v>
      </c>
      <c r="AH113" s="1" t="s">
        <v>433</v>
      </c>
      <c r="AL113" s="5"/>
    </row>
    <row r="114" spans="1:38" x14ac:dyDescent="0.25">
      <c r="A114" s="3">
        <v>42985</v>
      </c>
      <c r="B114" s="4" t="s">
        <v>22</v>
      </c>
      <c r="C114" s="5" t="s">
        <v>174</v>
      </c>
      <c r="D114" s="5" t="s">
        <v>125</v>
      </c>
      <c r="E114" s="5" t="s">
        <v>281</v>
      </c>
      <c r="F114" s="7" t="s">
        <v>413</v>
      </c>
      <c r="G114" s="2">
        <v>20</v>
      </c>
      <c r="H114" s="5" t="s">
        <v>665</v>
      </c>
      <c r="I114" s="2">
        <v>248</v>
      </c>
      <c r="J114" s="5" t="s">
        <v>609</v>
      </c>
      <c r="K114" s="2">
        <v>4</v>
      </c>
      <c r="L114" s="5" t="s">
        <v>281</v>
      </c>
      <c r="M114" s="6">
        <v>16.209199999999999</v>
      </c>
      <c r="N114" s="6">
        <v>-95.027100000000004</v>
      </c>
      <c r="O114" s="1" t="s">
        <v>18</v>
      </c>
      <c r="P114" s="5" t="s">
        <v>142</v>
      </c>
      <c r="Q114" s="1" t="s">
        <v>140</v>
      </c>
      <c r="R114" s="1" t="s">
        <v>19</v>
      </c>
      <c r="S114" s="1" t="s">
        <v>624</v>
      </c>
      <c r="T114" s="8" t="s">
        <v>625</v>
      </c>
      <c r="U114" s="1" t="s">
        <v>446</v>
      </c>
      <c r="V114" s="1" t="s">
        <v>451</v>
      </c>
      <c r="W114" s="1">
        <v>2</v>
      </c>
      <c r="X114" s="1">
        <v>2</v>
      </c>
      <c r="Y114" s="1" t="s">
        <v>773</v>
      </c>
      <c r="Z114" s="1" t="s">
        <v>451</v>
      </c>
      <c r="AA114" s="1" t="s">
        <v>773</v>
      </c>
      <c r="AB114" s="1" t="s">
        <v>773</v>
      </c>
      <c r="AC114" s="1" t="s">
        <v>773</v>
      </c>
      <c r="AD114" s="1" t="s">
        <v>773</v>
      </c>
      <c r="AE114" s="1" t="s">
        <v>773</v>
      </c>
      <c r="AF114" s="1" t="s">
        <v>432</v>
      </c>
      <c r="AG114" s="9">
        <v>350000</v>
      </c>
      <c r="AH114" s="1" t="s">
        <v>433</v>
      </c>
      <c r="AL114" s="5"/>
    </row>
    <row r="115" spans="1:38" x14ac:dyDescent="0.25">
      <c r="A115" s="3">
        <v>42985</v>
      </c>
      <c r="B115" s="4" t="s">
        <v>22</v>
      </c>
      <c r="C115" s="5" t="s">
        <v>174</v>
      </c>
      <c r="D115" s="5" t="s">
        <v>126</v>
      </c>
      <c r="E115" s="5" t="s">
        <v>282</v>
      </c>
      <c r="F115" s="7" t="s">
        <v>414</v>
      </c>
      <c r="G115" s="2">
        <v>20</v>
      </c>
      <c r="H115" s="5" t="s">
        <v>665</v>
      </c>
      <c r="I115" s="2">
        <v>307</v>
      </c>
      <c r="J115" s="5" t="s">
        <v>282</v>
      </c>
      <c r="K115" s="2">
        <v>1</v>
      </c>
      <c r="L115" s="5" t="s">
        <v>282</v>
      </c>
      <c r="M115" s="6">
        <v>16.028199999999998</v>
      </c>
      <c r="N115" s="6">
        <v>-95.669399999999996</v>
      </c>
      <c r="O115" s="1" t="s">
        <v>18</v>
      </c>
      <c r="P115" s="5" t="s">
        <v>142</v>
      </c>
      <c r="Q115" s="1" t="s">
        <v>140</v>
      </c>
      <c r="R115" s="1" t="s">
        <v>19</v>
      </c>
      <c r="S115" s="1" t="s">
        <v>856</v>
      </c>
      <c r="T115" s="1" t="s">
        <v>773</v>
      </c>
      <c r="U115" s="1" t="s">
        <v>446</v>
      </c>
      <c r="V115" s="1" t="s">
        <v>23</v>
      </c>
      <c r="W115" s="1">
        <v>2</v>
      </c>
      <c r="X115" s="1">
        <v>2</v>
      </c>
      <c r="Y115" s="1" t="s">
        <v>773</v>
      </c>
      <c r="Z115" s="1" t="s">
        <v>451</v>
      </c>
      <c r="AA115" s="1" t="s">
        <v>773</v>
      </c>
      <c r="AB115" s="1" t="s">
        <v>773</v>
      </c>
      <c r="AC115" s="1" t="s">
        <v>773</v>
      </c>
      <c r="AD115" s="1" t="s">
        <v>773</v>
      </c>
      <c r="AE115" s="1" t="s">
        <v>773</v>
      </c>
      <c r="AF115" s="1" t="s">
        <v>432</v>
      </c>
      <c r="AG115" s="9">
        <v>1200000</v>
      </c>
      <c r="AH115" s="1" t="s">
        <v>433</v>
      </c>
      <c r="AL115" s="5"/>
    </row>
    <row r="116" spans="1:38" x14ac:dyDescent="0.25">
      <c r="A116" s="3">
        <v>42985</v>
      </c>
      <c r="B116" s="4" t="s">
        <v>22</v>
      </c>
      <c r="C116" s="5" t="s">
        <v>174</v>
      </c>
      <c r="D116" s="5" t="s">
        <v>127</v>
      </c>
      <c r="E116" s="5" t="s">
        <v>283</v>
      </c>
      <c r="F116" s="7" t="s">
        <v>415</v>
      </c>
      <c r="G116" s="2">
        <v>20</v>
      </c>
      <c r="H116" s="5" t="s">
        <v>665</v>
      </c>
      <c r="I116" s="2">
        <v>307</v>
      </c>
      <c r="J116" s="5" t="s">
        <v>282</v>
      </c>
      <c r="K116" s="2">
        <v>18</v>
      </c>
      <c r="L116" s="5" t="s">
        <v>760</v>
      </c>
      <c r="M116" s="6">
        <v>15.9939</v>
      </c>
      <c r="N116" s="6">
        <v>-95.705500000000001</v>
      </c>
      <c r="O116" s="1" t="s">
        <v>18</v>
      </c>
      <c r="P116" s="5" t="s">
        <v>142</v>
      </c>
      <c r="Q116" s="1" t="s">
        <v>140</v>
      </c>
      <c r="R116" s="1" t="s">
        <v>141</v>
      </c>
      <c r="S116" s="1" t="s">
        <v>459</v>
      </c>
      <c r="T116" s="8" t="s">
        <v>595</v>
      </c>
      <c r="U116" s="1" t="s">
        <v>446</v>
      </c>
      <c r="V116" s="1" t="s">
        <v>23</v>
      </c>
      <c r="W116" s="1">
        <v>2</v>
      </c>
      <c r="X116" s="1">
        <v>2</v>
      </c>
      <c r="Y116" s="1" t="s">
        <v>773</v>
      </c>
      <c r="Z116" s="1" t="s">
        <v>451</v>
      </c>
      <c r="AA116" s="1" t="s">
        <v>773</v>
      </c>
      <c r="AB116" s="1" t="s">
        <v>773</v>
      </c>
      <c r="AC116" s="1" t="s">
        <v>773</v>
      </c>
      <c r="AD116" s="1" t="s">
        <v>773</v>
      </c>
      <c r="AE116" s="1" t="s">
        <v>773</v>
      </c>
      <c r="AF116" s="1" t="s">
        <v>431</v>
      </c>
      <c r="AG116" s="9">
        <v>4000000</v>
      </c>
      <c r="AH116" s="1" t="s">
        <v>433</v>
      </c>
      <c r="AL116" s="5"/>
    </row>
    <row r="117" spans="1:38" x14ac:dyDescent="0.25">
      <c r="A117" s="3">
        <v>42985</v>
      </c>
      <c r="B117" s="4" t="s">
        <v>22</v>
      </c>
      <c r="C117" s="1" t="s">
        <v>173</v>
      </c>
      <c r="D117" s="5" t="s">
        <v>168</v>
      </c>
      <c r="E117" s="5" t="s">
        <v>284</v>
      </c>
      <c r="F117" s="1" t="s">
        <v>416</v>
      </c>
      <c r="G117" s="2">
        <v>20</v>
      </c>
      <c r="H117" s="1" t="s">
        <v>665</v>
      </c>
      <c r="I117" s="2">
        <v>324</v>
      </c>
      <c r="J117" s="1" t="s">
        <v>761</v>
      </c>
      <c r="K117" s="2">
        <v>1</v>
      </c>
      <c r="L117" s="1" t="s">
        <v>761</v>
      </c>
      <c r="M117" s="6">
        <v>15.7348653614666</v>
      </c>
      <c r="N117" s="6">
        <v>-96.472656614969296</v>
      </c>
      <c r="O117" s="1" t="s">
        <v>18</v>
      </c>
      <c r="P117" s="5" t="s">
        <v>142</v>
      </c>
      <c r="Q117" s="1" t="s">
        <v>140</v>
      </c>
      <c r="R117" s="1" t="s">
        <v>438</v>
      </c>
      <c r="S117" s="1" t="s">
        <v>457</v>
      </c>
      <c r="T117" s="1" t="s">
        <v>773</v>
      </c>
      <c r="U117" s="1" t="s">
        <v>446</v>
      </c>
      <c r="V117" s="1" t="s">
        <v>451</v>
      </c>
      <c r="W117" s="1">
        <v>78</v>
      </c>
      <c r="X117" s="1">
        <v>78</v>
      </c>
      <c r="Y117" s="1" t="s">
        <v>773</v>
      </c>
      <c r="Z117" s="1" t="s">
        <v>451</v>
      </c>
      <c r="AA117" s="1" t="s">
        <v>773</v>
      </c>
      <c r="AB117" s="1" t="s">
        <v>773</v>
      </c>
      <c r="AC117" s="1" t="s">
        <v>773</v>
      </c>
      <c r="AD117" s="1" t="s">
        <v>773</v>
      </c>
      <c r="AE117" s="1" t="s">
        <v>773</v>
      </c>
      <c r="AF117" s="1" t="s">
        <v>594</v>
      </c>
      <c r="AG117" s="9">
        <v>900000</v>
      </c>
      <c r="AH117" s="1" t="s">
        <v>433</v>
      </c>
      <c r="AL117" s="5"/>
    </row>
    <row r="118" spans="1:38" x14ac:dyDescent="0.25">
      <c r="A118" s="3">
        <v>42985</v>
      </c>
      <c r="B118" s="4" t="s">
        <v>22</v>
      </c>
      <c r="C118" s="1" t="s">
        <v>173</v>
      </c>
      <c r="D118" s="5" t="s">
        <v>169</v>
      </c>
      <c r="E118" s="5" t="s">
        <v>285</v>
      </c>
      <c r="F118" s="1" t="s">
        <v>417</v>
      </c>
      <c r="G118" s="2">
        <v>20</v>
      </c>
      <c r="H118" s="1" t="s">
        <v>665</v>
      </c>
      <c r="I118" s="2">
        <v>327</v>
      </c>
      <c r="J118" s="1" t="s">
        <v>762</v>
      </c>
      <c r="K118" s="2">
        <v>1</v>
      </c>
      <c r="L118" s="1" t="s">
        <v>762</v>
      </c>
      <c r="M118" s="6">
        <v>16.370760958011701</v>
      </c>
      <c r="N118" s="6">
        <v>-94.1914790311057</v>
      </c>
      <c r="O118" s="1" t="s">
        <v>18</v>
      </c>
      <c r="P118" s="5" t="s">
        <v>142</v>
      </c>
      <c r="Q118" s="1" t="s">
        <v>140</v>
      </c>
      <c r="R118" s="1" t="s">
        <v>438</v>
      </c>
      <c r="S118" s="1" t="s">
        <v>448</v>
      </c>
      <c r="T118" s="8" t="s">
        <v>588</v>
      </c>
      <c r="U118" s="1" t="s">
        <v>446</v>
      </c>
      <c r="V118" s="1" t="s">
        <v>451</v>
      </c>
      <c r="W118" s="1">
        <v>18</v>
      </c>
      <c r="X118" s="1">
        <v>18</v>
      </c>
      <c r="Y118" s="1" t="s">
        <v>773</v>
      </c>
      <c r="Z118" s="1" t="s">
        <v>23</v>
      </c>
      <c r="AA118" s="1" t="s">
        <v>23</v>
      </c>
      <c r="AB118" s="1" t="s">
        <v>23</v>
      </c>
      <c r="AC118" s="1" t="s">
        <v>773</v>
      </c>
      <c r="AD118" s="1" t="s">
        <v>773</v>
      </c>
      <c r="AE118" s="1" t="s">
        <v>773</v>
      </c>
      <c r="AF118" s="1" t="s">
        <v>432</v>
      </c>
      <c r="AG118" s="9">
        <v>2500000</v>
      </c>
      <c r="AH118" s="1" t="s">
        <v>433</v>
      </c>
      <c r="AL118" s="5"/>
    </row>
    <row r="119" spans="1:38" x14ac:dyDescent="0.25">
      <c r="A119" s="3">
        <v>42985</v>
      </c>
      <c r="B119" s="4" t="s">
        <v>22</v>
      </c>
      <c r="C119" s="5" t="s">
        <v>174</v>
      </c>
      <c r="D119" s="5" t="s">
        <v>128</v>
      </c>
      <c r="E119" s="5" t="s">
        <v>286</v>
      </c>
      <c r="F119" s="7" t="s">
        <v>418</v>
      </c>
      <c r="G119" s="2">
        <v>20</v>
      </c>
      <c r="H119" s="5" t="s">
        <v>665</v>
      </c>
      <c r="I119" s="2">
        <v>401</v>
      </c>
      <c r="J119" s="5" t="s">
        <v>286</v>
      </c>
      <c r="K119" s="2">
        <v>1</v>
      </c>
      <c r="L119" s="5" t="s">
        <v>286</v>
      </c>
      <c r="M119" s="6">
        <v>15.8979</v>
      </c>
      <c r="N119" s="6">
        <v>-96.937799999999996</v>
      </c>
      <c r="O119" s="1" t="s">
        <v>18</v>
      </c>
      <c r="P119" s="5" t="s">
        <v>142</v>
      </c>
      <c r="Q119" s="1" t="s">
        <v>140</v>
      </c>
      <c r="R119" s="1" t="s">
        <v>19</v>
      </c>
      <c r="S119" s="1" t="s">
        <v>461</v>
      </c>
      <c r="T119" s="8" t="s">
        <v>597</v>
      </c>
      <c r="U119" s="1" t="s">
        <v>446</v>
      </c>
      <c r="V119" s="1" t="s">
        <v>451</v>
      </c>
      <c r="W119" s="1">
        <v>2</v>
      </c>
      <c r="X119" s="1">
        <v>2</v>
      </c>
      <c r="Y119" s="1" t="s">
        <v>773</v>
      </c>
      <c r="Z119" s="1" t="s">
        <v>451</v>
      </c>
      <c r="AA119" s="1" t="s">
        <v>773</v>
      </c>
      <c r="AB119" s="1" t="s">
        <v>773</v>
      </c>
      <c r="AC119" s="1" t="s">
        <v>773</v>
      </c>
      <c r="AD119" s="1" t="s">
        <v>773</v>
      </c>
      <c r="AE119" s="1" t="s">
        <v>773</v>
      </c>
      <c r="AF119" s="1" t="s">
        <v>432</v>
      </c>
      <c r="AG119" s="9">
        <v>400000</v>
      </c>
      <c r="AH119" s="1" t="s">
        <v>433</v>
      </c>
      <c r="AL119" s="5"/>
    </row>
    <row r="120" spans="1:38" x14ac:dyDescent="0.25">
      <c r="A120" s="3">
        <v>42985</v>
      </c>
      <c r="B120" s="4" t="s">
        <v>22</v>
      </c>
      <c r="C120" s="5" t="s">
        <v>174</v>
      </c>
      <c r="D120" s="5" t="s">
        <v>129</v>
      </c>
      <c r="E120" s="5" t="s">
        <v>287</v>
      </c>
      <c r="F120" s="7" t="s">
        <v>419</v>
      </c>
      <c r="G120" s="2">
        <v>20</v>
      </c>
      <c r="H120" s="5" t="s">
        <v>665</v>
      </c>
      <c r="I120" s="2">
        <v>424</v>
      </c>
      <c r="J120" s="5" t="s">
        <v>287</v>
      </c>
      <c r="K120" s="2">
        <v>1</v>
      </c>
      <c r="L120" s="5" t="s">
        <v>287</v>
      </c>
      <c r="M120" s="6">
        <v>16.1357</v>
      </c>
      <c r="N120" s="6">
        <v>-96.367900000000006</v>
      </c>
      <c r="O120" s="1" t="s">
        <v>18</v>
      </c>
      <c r="P120" s="5" t="s">
        <v>142</v>
      </c>
      <c r="Q120" s="1" t="s">
        <v>140</v>
      </c>
      <c r="R120" s="1" t="s">
        <v>141</v>
      </c>
      <c r="S120" s="1" t="s">
        <v>611</v>
      </c>
      <c r="T120" s="8" t="s">
        <v>612</v>
      </c>
      <c r="U120" s="1" t="s">
        <v>446</v>
      </c>
      <c r="V120" s="1" t="s">
        <v>451</v>
      </c>
      <c r="W120" s="1">
        <v>2</v>
      </c>
      <c r="X120" s="1">
        <v>2</v>
      </c>
      <c r="Y120" s="1" t="s">
        <v>773</v>
      </c>
      <c r="Z120" s="1" t="s">
        <v>451</v>
      </c>
      <c r="AA120" s="1" t="s">
        <v>773</v>
      </c>
      <c r="AB120" s="1" t="s">
        <v>773</v>
      </c>
      <c r="AC120" s="1" t="s">
        <v>773</v>
      </c>
      <c r="AD120" s="1" t="s">
        <v>773</v>
      </c>
      <c r="AE120" s="1" t="s">
        <v>773</v>
      </c>
      <c r="AF120" s="1" t="s">
        <v>431</v>
      </c>
      <c r="AG120" s="9">
        <v>5500000</v>
      </c>
      <c r="AH120" s="1" t="s">
        <v>433</v>
      </c>
      <c r="AL120" s="5"/>
    </row>
    <row r="121" spans="1:38" x14ac:dyDescent="0.25">
      <c r="A121" s="3">
        <v>42985</v>
      </c>
      <c r="B121" s="4" t="s">
        <v>22</v>
      </c>
      <c r="C121" s="5" t="s">
        <v>174</v>
      </c>
      <c r="D121" s="5" t="s">
        <v>130</v>
      </c>
      <c r="E121" s="5" t="s">
        <v>288</v>
      </c>
      <c r="F121" s="7" t="s">
        <v>420</v>
      </c>
      <c r="G121" s="2">
        <v>20</v>
      </c>
      <c r="H121" s="5" t="s">
        <v>665</v>
      </c>
      <c r="I121" s="2">
        <v>453</v>
      </c>
      <c r="J121" s="5" t="s">
        <v>288</v>
      </c>
      <c r="K121" s="2">
        <v>1</v>
      </c>
      <c r="L121" s="5" t="s">
        <v>288</v>
      </c>
      <c r="M121" s="6">
        <v>15.9855</v>
      </c>
      <c r="N121" s="6">
        <v>-95.673100000000005</v>
      </c>
      <c r="O121" s="1" t="s">
        <v>18</v>
      </c>
      <c r="P121" s="5" t="s">
        <v>142</v>
      </c>
      <c r="Q121" s="1" t="s">
        <v>140</v>
      </c>
      <c r="R121" s="1" t="s">
        <v>19</v>
      </c>
      <c r="S121" s="1" t="s">
        <v>618</v>
      </c>
      <c r="T121" s="8" t="s">
        <v>619</v>
      </c>
      <c r="U121" s="1" t="s">
        <v>446</v>
      </c>
      <c r="V121" s="1" t="s">
        <v>451</v>
      </c>
      <c r="W121" s="1">
        <v>2</v>
      </c>
      <c r="X121" s="1">
        <v>2</v>
      </c>
      <c r="Y121" s="1" t="s">
        <v>773</v>
      </c>
      <c r="Z121" s="1" t="s">
        <v>451</v>
      </c>
      <c r="AA121" s="1" t="s">
        <v>773</v>
      </c>
      <c r="AB121" s="1" t="s">
        <v>773</v>
      </c>
      <c r="AC121" s="1" t="s">
        <v>773</v>
      </c>
      <c r="AD121" s="1" t="s">
        <v>773</v>
      </c>
      <c r="AE121" s="1" t="s">
        <v>773</v>
      </c>
      <c r="AF121" s="1" t="s">
        <v>432</v>
      </c>
      <c r="AG121" s="9">
        <v>355000</v>
      </c>
      <c r="AH121" s="1" t="s">
        <v>433</v>
      </c>
      <c r="AL121" s="5"/>
    </row>
    <row r="122" spans="1:38" x14ac:dyDescent="0.25">
      <c r="A122" s="3">
        <v>42997</v>
      </c>
      <c r="B122" s="4" t="s">
        <v>22</v>
      </c>
      <c r="C122" s="1" t="s">
        <v>174</v>
      </c>
      <c r="D122" s="5" t="s">
        <v>170</v>
      </c>
      <c r="E122" s="5" t="s">
        <v>289</v>
      </c>
      <c r="F122" s="1" t="s">
        <v>421</v>
      </c>
      <c r="G122" s="2">
        <v>20</v>
      </c>
      <c r="H122" s="1" t="s">
        <v>665</v>
      </c>
      <c r="I122" s="2">
        <v>484</v>
      </c>
      <c r="J122" s="1" t="s">
        <v>763</v>
      </c>
      <c r="K122" s="2">
        <v>1</v>
      </c>
      <c r="L122" s="1" t="s">
        <v>763</v>
      </c>
      <c r="M122" s="6">
        <v>17.670999999999999</v>
      </c>
      <c r="N122" s="6">
        <v>-98.221500000000006</v>
      </c>
      <c r="O122" s="1" t="s">
        <v>18</v>
      </c>
      <c r="P122" s="5" t="s">
        <v>142</v>
      </c>
      <c r="Q122" s="1" t="s">
        <v>140</v>
      </c>
      <c r="R122" s="1" t="s">
        <v>438</v>
      </c>
      <c r="S122" s="1" t="s">
        <v>453</v>
      </c>
      <c r="T122" s="1" t="s">
        <v>773</v>
      </c>
      <c r="U122" s="1" t="s">
        <v>446</v>
      </c>
      <c r="V122" s="1" t="s">
        <v>451</v>
      </c>
      <c r="W122" s="1">
        <v>0</v>
      </c>
      <c r="X122" s="1">
        <v>0</v>
      </c>
      <c r="Y122" s="1" t="s">
        <v>773</v>
      </c>
      <c r="Z122" s="1" t="s">
        <v>23</v>
      </c>
      <c r="AA122" s="1" t="s">
        <v>23</v>
      </c>
      <c r="AB122" s="1" t="s">
        <v>23</v>
      </c>
      <c r="AC122" s="1" t="s">
        <v>773</v>
      </c>
      <c r="AD122" s="1" t="s">
        <v>773</v>
      </c>
      <c r="AE122" s="1" t="s">
        <v>773</v>
      </c>
      <c r="AF122" s="1" t="s">
        <v>432</v>
      </c>
      <c r="AG122" s="9">
        <v>600000</v>
      </c>
      <c r="AH122" s="1" t="s">
        <v>433</v>
      </c>
      <c r="AL122" s="5"/>
    </row>
    <row r="123" spans="1:38" x14ac:dyDescent="0.25">
      <c r="A123" s="3">
        <v>42985</v>
      </c>
      <c r="B123" s="4" t="s">
        <v>22</v>
      </c>
      <c r="C123" s="5" t="s">
        <v>174</v>
      </c>
      <c r="D123" s="5" t="s">
        <v>131</v>
      </c>
      <c r="E123" s="5" t="s">
        <v>290</v>
      </c>
      <c r="F123" s="7" t="s">
        <v>422</v>
      </c>
      <c r="G123" s="2">
        <v>20</v>
      </c>
      <c r="H123" s="5" t="s">
        <v>665</v>
      </c>
      <c r="I123" s="2">
        <v>515</v>
      </c>
      <c r="J123" s="5" t="s">
        <v>290</v>
      </c>
      <c r="K123" s="2">
        <v>1</v>
      </c>
      <c r="L123" s="5" t="s">
        <v>290</v>
      </c>
      <c r="M123" s="6">
        <v>16.323599999999999</v>
      </c>
      <c r="N123" s="6">
        <v>-95.243300000000005</v>
      </c>
      <c r="O123" s="1" t="s">
        <v>18</v>
      </c>
      <c r="P123" s="5" t="s">
        <v>142</v>
      </c>
      <c r="Q123" s="1" t="s">
        <v>140</v>
      </c>
      <c r="R123" s="1" t="s">
        <v>19</v>
      </c>
      <c r="S123" s="1" t="s">
        <v>645</v>
      </c>
      <c r="T123" s="8" t="s">
        <v>646</v>
      </c>
      <c r="U123" s="1" t="s">
        <v>446</v>
      </c>
      <c r="V123" s="1" t="s">
        <v>451</v>
      </c>
      <c r="W123" s="1">
        <v>1</v>
      </c>
      <c r="X123" s="1">
        <v>1</v>
      </c>
      <c r="Y123" s="1" t="s">
        <v>773</v>
      </c>
      <c r="Z123" s="1" t="s">
        <v>451</v>
      </c>
      <c r="AA123" s="1" t="s">
        <v>773</v>
      </c>
      <c r="AB123" s="1" t="s">
        <v>773</v>
      </c>
      <c r="AC123" s="1" t="s">
        <v>773</v>
      </c>
      <c r="AD123" s="1" t="s">
        <v>773</v>
      </c>
      <c r="AE123" s="1" t="s">
        <v>773</v>
      </c>
      <c r="AF123" s="1" t="s">
        <v>432</v>
      </c>
      <c r="AG123" s="9">
        <v>500000</v>
      </c>
      <c r="AH123" s="1" t="s">
        <v>433</v>
      </c>
      <c r="AL123" s="5"/>
    </row>
    <row r="124" spans="1:38" x14ac:dyDescent="0.25">
      <c r="A124" s="3">
        <v>42985</v>
      </c>
      <c r="B124" s="4" t="s">
        <v>22</v>
      </c>
      <c r="C124" s="5" t="s">
        <v>174</v>
      </c>
      <c r="D124" s="5" t="s">
        <v>132</v>
      </c>
      <c r="E124" s="5" t="s">
        <v>291</v>
      </c>
      <c r="F124" s="7" t="s">
        <v>423</v>
      </c>
      <c r="G124" s="2">
        <v>20</v>
      </c>
      <c r="H124" s="5" t="s">
        <v>665</v>
      </c>
      <c r="I124" s="2">
        <v>515</v>
      </c>
      <c r="J124" s="5" t="s">
        <v>290</v>
      </c>
      <c r="K124" s="2">
        <v>19</v>
      </c>
      <c r="L124" s="5" t="s">
        <v>764</v>
      </c>
      <c r="M124" s="6">
        <v>16.033100000000001</v>
      </c>
      <c r="N124" s="6">
        <v>-95.423900000000003</v>
      </c>
      <c r="O124" s="1" t="s">
        <v>18</v>
      </c>
      <c r="P124" s="5" t="s">
        <v>142</v>
      </c>
      <c r="Q124" s="1" t="s">
        <v>140</v>
      </c>
      <c r="R124" s="1" t="s">
        <v>19</v>
      </c>
      <c r="S124" s="1" t="s">
        <v>614</v>
      </c>
      <c r="T124" s="8" t="s">
        <v>615</v>
      </c>
      <c r="U124" s="1" t="s">
        <v>446</v>
      </c>
      <c r="V124" s="1" t="s">
        <v>451</v>
      </c>
      <c r="W124" s="1">
        <v>2</v>
      </c>
      <c r="X124" s="1">
        <v>2</v>
      </c>
      <c r="Y124" s="1" t="s">
        <v>773</v>
      </c>
      <c r="Z124" s="1" t="s">
        <v>451</v>
      </c>
      <c r="AA124" s="1" t="s">
        <v>773</v>
      </c>
      <c r="AB124" s="1" t="s">
        <v>773</v>
      </c>
      <c r="AC124" s="1" t="s">
        <v>773</v>
      </c>
      <c r="AD124" s="1" t="s">
        <v>773</v>
      </c>
      <c r="AE124" s="1" t="s">
        <v>773</v>
      </c>
      <c r="AF124" s="1" t="s">
        <v>432</v>
      </c>
      <c r="AG124" s="9">
        <v>170000</v>
      </c>
      <c r="AH124" s="1" t="s">
        <v>433</v>
      </c>
      <c r="AL124" s="5"/>
    </row>
    <row r="125" spans="1:38" x14ac:dyDescent="0.25">
      <c r="A125" s="3">
        <v>42985</v>
      </c>
      <c r="B125" s="4" t="s">
        <v>22</v>
      </c>
      <c r="C125" s="5" t="s">
        <v>174</v>
      </c>
      <c r="D125" s="5" t="s">
        <v>133</v>
      </c>
      <c r="E125" s="5" t="s">
        <v>292</v>
      </c>
      <c r="F125" s="7" t="s">
        <v>424</v>
      </c>
      <c r="G125" s="2">
        <v>20</v>
      </c>
      <c r="H125" s="5" t="s">
        <v>665</v>
      </c>
      <c r="I125" s="2">
        <v>515</v>
      </c>
      <c r="J125" s="5" t="s">
        <v>290</v>
      </c>
      <c r="K125" s="2">
        <v>21</v>
      </c>
      <c r="L125" s="5" t="s">
        <v>765</v>
      </c>
      <c r="M125" s="6">
        <v>16.063300000000002</v>
      </c>
      <c r="N125" s="6">
        <v>-95.391900000000007</v>
      </c>
      <c r="O125" s="1" t="s">
        <v>18</v>
      </c>
      <c r="P125" s="5" t="s">
        <v>142</v>
      </c>
      <c r="Q125" s="1" t="s">
        <v>140</v>
      </c>
      <c r="R125" s="1" t="s">
        <v>19</v>
      </c>
      <c r="S125" s="1" t="s">
        <v>613</v>
      </c>
      <c r="T125" s="1" t="s">
        <v>773</v>
      </c>
      <c r="U125" s="1" t="s">
        <v>446</v>
      </c>
      <c r="V125" s="1" t="s">
        <v>451</v>
      </c>
      <c r="W125" s="1">
        <v>2</v>
      </c>
      <c r="X125" s="1">
        <v>2</v>
      </c>
      <c r="Y125" s="1" t="s">
        <v>773</v>
      </c>
      <c r="Z125" s="1" t="s">
        <v>451</v>
      </c>
      <c r="AA125" s="1" t="s">
        <v>773</v>
      </c>
      <c r="AB125" s="1" t="s">
        <v>773</v>
      </c>
      <c r="AC125" s="1" t="s">
        <v>773</v>
      </c>
      <c r="AD125" s="1" t="s">
        <v>773</v>
      </c>
      <c r="AE125" s="1" t="s">
        <v>773</v>
      </c>
      <c r="AF125" s="1" t="s">
        <v>432</v>
      </c>
      <c r="AG125" s="9">
        <v>160000</v>
      </c>
      <c r="AH125" s="1" t="s">
        <v>433</v>
      </c>
      <c r="AL125" s="5"/>
    </row>
    <row r="126" spans="1:38" x14ac:dyDescent="0.25">
      <c r="A126" s="3">
        <v>42997</v>
      </c>
      <c r="B126" s="4" t="s">
        <v>22</v>
      </c>
      <c r="C126" s="1" t="s">
        <v>174</v>
      </c>
      <c r="D126" s="5" t="s">
        <v>171</v>
      </c>
      <c r="E126" s="5" t="s">
        <v>293</v>
      </c>
      <c r="F126" s="1" t="s">
        <v>425</v>
      </c>
      <c r="G126" s="2">
        <v>20</v>
      </c>
      <c r="H126" s="1" t="s">
        <v>665</v>
      </c>
      <c r="I126" s="2">
        <v>520</v>
      </c>
      <c r="J126" s="1" t="s">
        <v>293</v>
      </c>
      <c r="K126" s="2">
        <v>1</v>
      </c>
      <c r="L126" s="1" t="s">
        <v>293</v>
      </c>
      <c r="M126" s="6">
        <v>17.681899999999999</v>
      </c>
      <c r="N126" s="6">
        <v>-97.960599999999999</v>
      </c>
      <c r="O126" s="1" t="s">
        <v>18</v>
      </c>
      <c r="P126" s="5" t="s">
        <v>142</v>
      </c>
      <c r="Q126" s="1" t="s">
        <v>140</v>
      </c>
      <c r="R126" s="1" t="s">
        <v>438</v>
      </c>
      <c r="S126" s="1" t="s">
        <v>454</v>
      </c>
      <c r="T126" s="1" t="s">
        <v>773</v>
      </c>
      <c r="U126" s="1" t="s">
        <v>446</v>
      </c>
      <c r="V126" s="1" t="s">
        <v>451</v>
      </c>
      <c r="W126" s="1">
        <v>4</v>
      </c>
      <c r="X126" s="1">
        <v>4</v>
      </c>
      <c r="Y126" s="1" t="s">
        <v>773</v>
      </c>
      <c r="Z126" s="1" t="s">
        <v>23</v>
      </c>
      <c r="AA126" s="1" t="s">
        <v>23</v>
      </c>
      <c r="AB126" s="1" t="s">
        <v>23</v>
      </c>
      <c r="AC126" s="1" t="s">
        <v>773</v>
      </c>
      <c r="AD126" s="1" t="s">
        <v>773</v>
      </c>
      <c r="AE126" s="1" t="s">
        <v>773</v>
      </c>
      <c r="AF126" s="1" t="s">
        <v>432</v>
      </c>
      <c r="AG126" s="9">
        <v>1000000</v>
      </c>
      <c r="AH126" s="1" t="s">
        <v>433</v>
      </c>
      <c r="AL126" s="5"/>
    </row>
    <row r="127" spans="1:38" x14ac:dyDescent="0.25">
      <c r="A127" s="3">
        <v>42985</v>
      </c>
      <c r="B127" s="4" t="s">
        <v>22</v>
      </c>
      <c r="C127" s="5" t="s">
        <v>174</v>
      </c>
      <c r="D127" s="5" t="s">
        <v>134</v>
      </c>
      <c r="E127" s="5" t="s">
        <v>294</v>
      </c>
      <c r="F127" s="7" t="s">
        <v>426</v>
      </c>
      <c r="G127" s="2">
        <v>20</v>
      </c>
      <c r="H127" s="5" t="s">
        <v>665</v>
      </c>
      <c r="I127" s="2">
        <v>124</v>
      </c>
      <c r="J127" s="5" t="s">
        <v>294</v>
      </c>
      <c r="K127" s="2">
        <v>1</v>
      </c>
      <c r="L127" s="5" t="s">
        <v>294</v>
      </c>
      <c r="M127" s="6">
        <v>16.324200000000001</v>
      </c>
      <c r="N127" s="6">
        <v>-95.224299999999999</v>
      </c>
      <c r="O127" s="1" t="s">
        <v>18</v>
      </c>
      <c r="P127" s="5" t="s">
        <v>142</v>
      </c>
      <c r="Q127" s="1" t="s">
        <v>140</v>
      </c>
      <c r="R127" s="1" t="s">
        <v>19</v>
      </c>
      <c r="S127" s="1" t="s">
        <v>606</v>
      </c>
      <c r="T127" s="8" t="s">
        <v>607</v>
      </c>
      <c r="U127" s="1" t="s">
        <v>446</v>
      </c>
      <c r="V127" s="1" t="s">
        <v>451</v>
      </c>
      <c r="W127" s="1">
        <v>2</v>
      </c>
      <c r="X127" s="1">
        <v>2</v>
      </c>
      <c r="Y127" s="1" t="s">
        <v>773</v>
      </c>
      <c r="Z127" s="1" t="s">
        <v>451</v>
      </c>
      <c r="AA127" s="1" t="s">
        <v>773</v>
      </c>
      <c r="AB127" s="1" t="s">
        <v>773</v>
      </c>
      <c r="AC127" s="1" t="s">
        <v>773</v>
      </c>
      <c r="AD127" s="1" t="s">
        <v>773</v>
      </c>
      <c r="AE127" s="1" t="s">
        <v>773</v>
      </c>
      <c r="AF127" s="1" t="s">
        <v>432</v>
      </c>
      <c r="AG127" s="9">
        <v>250000</v>
      </c>
      <c r="AH127" s="1" t="s">
        <v>433</v>
      </c>
      <c r="AL127" s="5"/>
    </row>
    <row r="128" spans="1:38" x14ac:dyDescent="0.25">
      <c r="A128" s="3">
        <v>42985</v>
      </c>
      <c r="B128" s="4" t="s">
        <v>22</v>
      </c>
      <c r="C128" s="5" t="s">
        <v>174</v>
      </c>
      <c r="D128" s="5" t="s">
        <v>135</v>
      </c>
      <c r="E128" s="5" t="s">
        <v>295</v>
      </c>
      <c r="F128" s="7" t="s">
        <v>427</v>
      </c>
      <c r="G128" s="2">
        <v>20</v>
      </c>
      <c r="H128" s="5" t="s">
        <v>665</v>
      </c>
      <c r="I128" s="2">
        <v>25</v>
      </c>
      <c r="J128" s="5" t="s">
        <v>767</v>
      </c>
      <c r="K128" s="2">
        <v>1</v>
      </c>
      <c r="L128" s="5" t="s">
        <v>767</v>
      </c>
      <c r="M128" s="6">
        <v>16.2822</v>
      </c>
      <c r="N128" s="6">
        <v>-94.194999999999993</v>
      </c>
      <c r="O128" s="1" t="s">
        <v>18</v>
      </c>
      <c r="P128" s="5" t="s">
        <v>142</v>
      </c>
      <c r="Q128" s="1" t="s">
        <v>140</v>
      </c>
      <c r="R128" s="1" t="s">
        <v>19</v>
      </c>
      <c r="S128" s="1" t="s">
        <v>616</v>
      </c>
      <c r="T128" s="8" t="s">
        <v>617</v>
      </c>
      <c r="U128" s="1" t="s">
        <v>446</v>
      </c>
      <c r="V128" s="1" t="s">
        <v>451</v>
      </c>
      <c r="W128" s="1">
        <v>2</v>
      </c>
      <c r="X128" s="1">
        <v>2</v>
      </c>
      <c r="Y128" s="1" t="s">
        <v>773</v>
      </c>
      <c r="Z128" s="1" t="s">
        <v>451</v>
      </c>
      <c r="AA128" s="1" t="s">
        <v>773</v>
      </c>
      <c r="AB128" s="1" t="s">
        <v>773</v>
      </c>
      <c r="AC128" s="1" t="s">
        <v>773</v>
      </c>
      <c r="AD128" s="1" t="s">
        <v>773</v>
      </c>
      <c r="AE128" s="1" t="s">
        <v>773</v>
      </c>
      <c r="AF128" s="1" t="s">
        <v>432</v>
      </c>
      <c r="AG128" s="9">
        <v>200000</v>
      </c>
      <c r="AH128" s="1" t="s">
        <v>433</v>
      </c>
      <c r="AL128" s="5"/>
    </row>
    <row r="129" spans="1:38" x14ac:dyDescent="0.25">
      <c r="A129" s="3">
        <v>42985</v>
      </c>
      <c r="B129" s="4" t="s">
        <v>22</v>
      </c>
      <c r="C129" s="5" t="s">
        <v>174</v>
      </c>
      <c r="D129" s="5" t="s">
        <v>136</v>
      </c>
      <c r="E129" s="5" t="s">
        <v>296</v>
      </c>
      <c r="F129" s="5" t="s">
        <v>772</v>
      </c>
      <c r="G129" s="2">
        <v>20</v>
      </c>
      <c r="H129" s="5" t="s">
        <v>665</v>
      </c>
      <c r="I129" s="2">
        <v>441</v>
      </c>
      <c r="J129" s="5" t="s">
        <v>296</v>
      </c>
      <c r="K129" s="2">
        <v>1</v>
      </c>
      <c r="L129" s="5" t="s">
        <v>296</v>
      </c>
      <c r="M129" s="6">
        <v>16.353608000000001</v>
      </c>
      <c r="N129" s="6">
        <v>-95.017019000000005</v>
      </c>
      <c r="O129" s="1" t="s">
        <v>18</v>
      </c>
      <c r="P129" s="5" t="s">
        <v>142</v>
      </c>
      <c r="Q129" s="1" t="s">
        <v>140</v>
      </c>
      <c r="R129" s="1" t="s">
        <v>19</v>
      </c>
      <c r="S129" s="1" t="s">
        <v>636</v>
      </c>
      <c r="T129" s="8" t="s">
        <v>637</v>
      </c>
      <c r="U129" s="1" t="s">
        <v>446</v>
      </c>
      <c r="V129" s="1" t="s">
        <v>451</v>
      </c>
      <c r="W129" s="1">
        <v>2</v>
      </c>
      <c r="X129" s="1">
        <v>2</v>
      </c>
      <c r="Y129" s="1" t="s">
        <v>773</v>
      </c>
      <c r="Z129" s="1" t="s">
        <v>451</v>
      </c>
      <c r="AA129" s="1" t="s">
        <v>773</v>
      </c>
      <c r="AB129" s="1" t="s">
        <v>773</v>
      </c>
      <c r="AC129" s="1" t="s">
        <v>773</v>
      </c>
      <c r="AD129" s="1" t="s">
        <v>773</v>
      </c>
      <c r="AE129" s="1" t="s">
        <v>773</v>
      </c>
      <c r="AF129" s="1" t="s">
        <v>432</v>
      </c>
      <c r="AG129" s="9">
        <v>1500000</v>
      </c>
      <c r="AH129" s="1" t="s">
        <v>433</v>
      </c>
      <c r="AL129" s="5"/>
    </row>
    <row r="130" spans="1:38" x14ac:dyDescent="0.25">
      <c r="A130" s="3">
        <v>42985</v>
      </c>
      <c r="B130" s="4" t="s">
        <v>22</v>
      </c>
      <c r="C130" s="5" t="s">
        <v>174</v>
      </c>
      <c r="D130" s="5" t="s">
        <v>137</v>
      </c>
      <c r="E130" s="5" t="s">
        <v>297</v>
      </c>
      <c r="F130" s="7" t="s">
        <v>428</v>
      </c>
      <c r="G130" s="2">
        <v>20</v>
      </c>
      <c r="H130" s="5" t="s">
        <v>665</v>
      </c>
      <c r="I130" s="2">
        <v>43</v>
      </c>
      <c r="J130" s="5" t="s">
        <v>743</v>
      </c>
      <c r="K130" s="2">
        <v>1</v>
      </c>
      <c r="L130" s="5" t="s">
        <v>743</v>
      </c>
      <c r="M130" s="6">
        <v>16.433299999999999</v>
      </c>
      <c r="N130" s="6">
        <v>-95.019400000000005</v>
      </c>
      <c r="O130" s="1" t="s">
        <v>18</v>
      </c>
      <c r="P130" s="5" t="s">
        <v>142</v>
      </c>
      <c r="Q130" s="1" t="s">
        <v>140</v>
      </c>
      <c r="R130" s="1" t="s">
        <v>19</v>
      </c>
      <c r="S130" s="1" t="s">
        <v>598</v>
      </c>
      <c r="T130" s="8" t="s">
        <v>599</v>
      </c>
      <c r="U130" s="1" t="s">
        <v>446</v>
      </c>
      <c r="V130" s="1" t="s">
        <v>451</v>
      </c>
      <c r="W130" s="1">
        <v>4</v>
      </c>
      <c r="X130" s="1">
        <v>4</v>
      </c>
      <c r="Y130" s="1" t="s">
        <v>773</v>
      </c>
      <c r="Z130" s="1" t="s">
        <v>451</v>
      </c>
      <c r="AA130" s="1" t="s">
        <v>773</v>
      </c>
      <c r="AB130" s="1" t="s">
        <v>773</v>
      </c>
      <c r="AC130" s="1" t="s">
        <v>773</v>
      </c>
      <c r="AD130" s="1" t="s">
        <v>773</v>
      </c>
      <c r="AE130" s="1" t="s">
        <v>773</v>
      </c>
      <c r="AF130" s="1" t="s">
        <v>432</v>
      </c>
      <c r="AG130" s="9">
        <v>300000</v>
      </c>
      <c r="AH130" s="1" t="s">
        <v>433</v>
      </c>
      <c r="AL130" s="5"/>
    </row>
    <row r="131" spans="1:38" x14ac:dyDescent="0.25">
      <c r="A131" s="3">
        <v>42985</v>
      </c>
      <c r="B131" s="4" t="s">
        <v>22</v>
      </c>
      <c r="C131" s="1" t="s">
        <v>174</v>
      </c>
      <c r="D131" s="5" t="s">
        <v>172</v>
      </c>
      <c r="E131" s="5" t="s">
        <v>298</v>
      </c>
      <c r="F131" s="1" t="s">
        <v>429</v>
      </c>
      <c r="G131" s="2">
        <v>20</v>
      </c>
      <c r="H131" s="1" t="s">
        <v>665</v>
      </c>
      <c r="I131" s="2">
        <v>184</v>
      </c>
      <c r="J131" s="1" t="s">
        <v>753</v>
      </c>
      <c r="K131" s="2">
        <v>19</v>
      </c>
      <c r="L131" s="1" t="s">
        <v>768</v>
      </c>
      <c r="M131" s="6">
        <v>18.028300000000002</v>
      </c>
      <c r="N131" s="6">
        <v>-96.207999999999998</v>
      </c>
      <c r="O131" s="1" t="s">
        <v>18</v>
      </c>
      <c r="P131" s="5" t="s">
        <v>142</v>
      </c>
      <c r="Q131" s="1" t="s">
        <v>140</v>
      </c>
      <c r="R131" s="1" t="s">
        <v>19</v>
      </c>
      <c r="S131" s="1" t="s">
        <v>447</v>
      </c>
      <c r="T131" s="8" t="s">
        <v>585</v>
      </c>
      <c r="U131" s="1" t="s">
        <v>446</v>
      </c>
      <c r="V131" s="1" t="s">
        <v>451</v>
      </c>
      <c r="W131" s="1">
        <v>1</v>
      </c>
      <c r="X131" s="1">
        <v>1</v>
      </c>
      <c r="Y131" s="1" t="s">
        <v>773</v>
      </c>
      <c r="Z131" s="1" t="s">
        <v>23</v>
      </c>
      <c r="AA131" s="1" t="s">
        <v>23</v>
      </c>
      <c r="AB131" s="1" t="s">
        <v>23</v>
      </c>
      <c r="AC131" s="1" t="s">
        <v>773</v>
      </c>
      <c r="AD131" s="1" t="s">
        <v>773</v>
      </c>
      <c r="AE131" s="1" t="s">
        <v>773</v>
      </c>
      <c r="AF131" s="1" t="s">
        <v>432</v>
      </c>
      <c r="AG131" s="9">
        <v>275000</v>
      </c>
      <c r="AH131" s="1" t="s">
        <v>433</v>
      </c>
      <c r="AL131" s="5"/>
    </row>
    <row r="132" spans="1:38" x14ac:dyDescent="0.25">
      <c r="A132" s="3">
        <v>42985</v>
      </c>
      <c r="B132" s="4" t="s">
        <v>22</v>
      </c>
      <c r="C132" s="5" t="s">
        <v>173</v>
      </c>
      <c r="D132" s="5" t="s">
        <v>138</v>
      </c>
      <c r="E132" s="5" t="s">
        <v>299</v>
      </c>
      <c r="F132" s="7" t="s">
        <v>430</v>
      </c>
      <c r="G132" s="2">
        <v>20</v>
      </c>
      <c r="H132" s="5" t="s">
        <v>665</v>
      </c>
      <c r="I132" s="2">
        <v>14</v>
      </c>
      <c r="J132" s="5" t="s">
        <v>260</v>
      </c>
      <c r="K132" s="2">
        <v>1</v>
      </c>
      <c r="L132" s="5" t="s">
        <v>260</v>
      </c>
      <c r="M132" s="6">
        <v>16.558641227942399</v>
      </c>
      <c r="N132" s="6">
        <v>-95.118069592890606</v>
      </c>
      <c r="O132" s="1" t="s">
        <v>18</v>
      </c>
      <c r="P132" s="5" t="s">
        <v>142</v>
      </c>
      <c r="Q132" s="1" t="s">
        <v>140</v>
      </c>
      <c r="R132" s="1" t="s">
        <v>438</v>
      </c>
      <c r="S132" s="1" t="s">
        <v>458</v>
      </c>
      <c r="T132" s="8" t="s">
        <v>593</v>
      </c>
      <c r="U132" s="1" t="s">
        <v>446</v>
      </c>
      <c r="V132" s="1" t="s">
        <v>451</v>
      </c>
      <c r="W132" s="1">
        <v>39</v>
      </c>
      <c r="X132" s="1">
        <v>39</v>
      </c>
      <c r="Y132" s="1" t="s">
        <v>773</v>
      </c>
      <c r="Z132" s="1" t="s">
        <v>451</v>
      </c>
      <c r="AA132" s="1" t="s">
        <v>773</v>
      </c>
      <c r="AB132" s="1" t="s">
        <v>773</v>
      </c>
      <c r="AC132" s="1" t="s">
        <v>773</v>
      </c>
      <c r="AD132" s="1" t="s">
        <v>773</v>
      </c>
      <c r="AE132" s="1" t="s">
        <v>773</v>
      </c>
      <c r="AF132" s="1" t="s">
        <v>594</v>
      </c>
      <c r="AG132" s="9">
        <v>3900000</v>
      </c>
      <c r="AH132" s="1" t="s">
        <v>433</v>
      </c>
      <c r="AL132" s="5"/>
    </row>
    <row r="133" spans="1:38" x14ac:dyDescent="0.25">
      <c r="A133" s="3">
        <v>42985</v>
      </c>
      <c r="B133" s="4" t="s">
        <v>22</v>
      </c>
      <c r="C133" s="5" t="s">
        <v>174</v>
      </c>
      <c r="D133" s="5" t="s">
        <v>139</v>
      </c>
      <c r="E133" s="5" t="s">
        <v>300</v>
      </c>
      <c r="F133" s="5" t="s">
        <v>773</v>
      </c>
      <c r="G133" s="2">
        <v>20</v>
      </c>
      <c r="H133" s="5" t="s">
        <v>665</v>
      </c>
      <c r="I133" s="2">
        <v>43</v>
      </c>
      <c r="J133" s="5" t="s">
        <v>743</v>
      </c>
      <c r="K133" s="2">
        <v>1</v>
      </c>
      <c r="L133" s="5" t="s">
        <v>743</v>
      </c>
      <c r="M133" s="6">
        <v>16.4481</v>
      </c>
      <c r="N133" s="6">
        <v>-95.005700000000004</v>
      </c>
      <c r="O133" s="1" t="s">
        <v>18</v>
      </c>
      <c r="P133" s="5" t="s">
        <v>142</v>
      </c>
      <c r="Q133" s="1" t="s">
        <v>140</v>
      </c>
      <c r="R133" s="1" t="s">
        <v>19</v>
      </c>
      <c r="S133" s="1" t="s">
        <v>641</v>
      </c>
      <c r="T133" s="8" t="s">
        <v>642</v>
      </c>
      <c r="U133" s="1" t="s">
        <v>446</v>
      </c>
      <c r="V133" s="1" t="s">
        <v>451</v>
      </c>
      <c r="W133" s="1">
        <v>2</v>
      </c>
      <c r="X133" s="1">
        <v>2</v>
      </c>
      <c r="Y133" s="1" t="s">
        <v>773</v>
      </c>
      <c r="Z133" s="1" t="s">
        <v>451</v>
      </c>
      <c r="AA133" s="1" t="s">
        <v>773</v>
      </c>
      <c r="AB133" s="1" t="s">
        <v>773</v>
      </c>
      <c r="AC133" s="1" t="s">
        <v>773</v>
      </c>
      <c r="AD133" s="1" t="s">
        <v>773</v>
      </c>
      <c r="AE133" s="1" t="s">
        <v>773</v>
      </c>
      <c r="AF133" s="1" t="s">
        <v>432</v>
      </c>
      <c r="AG133" s="9">
        <v>300000</v>
      </c>
      <c r="AH133" s="1" t="s">
        <v>433</v>
      </c>
      <c r="AL133" s="5"/>
    </row>
    <row r="134" spans="1:38" x14ac:dyDescent="0.25">
      <c r="A134" s="3">
        <v>42985</v>
      </c>
      <c r="B134" s="4" t="s">
        <v>22</v>
      </c>
      <c r="C134" s="5" t="s">
        <v>174</v>
      </c>
      <c r="D134" s="5" t="s">
        <v>435</v>
      </c>
      <c r="E134" s="5" t="s">
        <v>546</v>
      </c>
      <c r="F134" s="5" t="s">
        <v>538</v>
      </c>
      <c r="G134" s="2">
        <v>20</v>
      </c>
      <c r="H134" s="5" t="s">
        <v>665</v>
      </c>
      <c r="I134" s="2">
        <v>198</v>
      </c>
      <c r="J134" s="5" t="s">
        <v>766</v>
      </c>
      <c r="K134" s="2">
        <v>35</v>
      </c>
      <c r="L134" s="5" t="s">
        <v>769</v>
      </c>
      <c r="M134" s="6">
        <v>17.163599999999999</v>
      </c>
      <c r="N134" s="6">
        <v>-95.1083</v>
      </c>
      <c r="O134" s="1" t="s">
        <v>18</v>
      </c>
      <c r="P134" s="5" t="s">
        <v>142</v>
      </c>
      <c r="Q134" s="1" t="s">
        <v>140</v>
      </c>
      <c r="R134" s="1" t="s">
        <v>438</v>
      </c>
      <c r="S134" s="1" t="s">
        <v>640</v>
      </c>
      <c r="T134" s="1" t="s">
        <v>773</v>
      </c>
      <c r="U134" s="1" t="s">
        <v>446</v>
      </c>
      <c r="V134" s="1" t="s">
        <v>451</v>
      </c>
      <c r="W134" s="1">
        <v>3</v>
      </c>
      <c r="X134" s="1">
        <v>3</v>
      </c>
      <c r="Y134" s="1" t="s">
        <v>773</v>
      </c>
      <c r="Z134" s="1" t="s">
        <v>451</v>
      </c>
      <c r="AA134" s="1" t="s">
        <v>773</v>
      </c>
      <c r="AB134" s="1" t="s">
        <v>773</v>
      </c>
      <c r="AC134" s="1" t="s">
        <v>773</v>
      </c>
      <c r="AD134" s="1" t="s">
        <v>773</v>
      </c>
      <c r="AE134" s="1" t="s">
        <v>773</v>
      </c>
      <c r="AF134" s="1" t="s">
        <v>432</v>
      </c>
      <c r="AG134" s="9">
        <v>300000</v>
      </c>
      <c r="AH134" s="1" t="s">
        <v>433</v>
      </c>
      <c r="AL134" s="5"/>
    </row>
    <row r="135" spans="1:38" x14ac:dyDescent="0.25">
      <c r="A135" s="3">
        <v>42985</v>
      </c>
      <c r="B135" s="4" t="s">
        <v>22</v>
      </c>
      <c r="C135" s="5" t="s">
        <v>173</v>
      </c>
      <c r="D135" s="5" t="s">
        <v>436</v>
      </c>
      <c r="E135" s="5" t="s">
        <v>443</v>
      </c>
      <c r="F135" s="5" t="s">
        <v>539</v>
      </c>
      <c r="G135" s="2">
        <v>20</v>
      </c>
      <c r="H135" s="5" t="s">
        <v>665</v>
      </c>
      <c r="I135" s="2">
        <v>115</v>
      </c>
      <c r="J135" s="5" t="s">
        <v>770</v>
      </c>
      <c r="K135" s="2">
        <v>1</v>
      </c>
      <c r="L135" s="5" t="s">
        <v>770</v>
      </c>
      <c r="M135" s="6">
        <v>16.948091000000002</v>
      </c>
      <c r="N135" s="6">
        <v>-96.713217</v>
      </c>
      <c r="O135" s="1" t="s">
        <v>18</v>
      </c>
      <c r="P135" s="5" t="s">
        <v>142</v>
      </c>
      <c r="Q135" s="1" t="s">
        <v>140</v>
      </c>
      <c r="R135" s="1" t="s">
        <v>439</v>
      </c>
      <c r="S135" s="1" t="s">
        <v>541</v>
      </c>
      <c r="T135" s="8" t="s">
        <v>540</v>
      </c>
      <c r="U135" s="1" t="s">
        <v>446</v>
      </c>
      <c r="V135" s="1" t="s">
        <v>451</v>
      </c>
      <c r="W135" s="1">
        <v>95</v>
      </c>
      <c r="X135" s="1">
        <v>95</v>
      </c>
      <c r="Y135" s="1" t="s">
        <v>773</v>
      </c>
      <c r="Z135" s="1" t="s">
        <v>23</v>
      </c>
      <c r="AA135" s="1" t="s">
        <v>23</v>
      </c>
      <c r="AB135" s="1" t="s">
        <v>773</v>
      </c>
      <c r="AC135" s="1" t="s">
        <v>773</v>
      </c>
      <c r="AD135" s="1" t="s">
        <v>773</v>
      </c>
      <c r="AE135" s="1" t="s">
        <v>773</v>
      </c>
      <c r="AF135" s="1" t="s">
        <v>437</v>
      </c>
      <c r="AG135" s="9">
        <v>9800000</v>
      </c>
      <c r="AH135" s="1" t="s">
        <v>433</v>
      </c>
      <c r="AL135" s="5"/>
    </row>
    <row r="136" spans="1:38" x14ac:dyDescent="0.25">
      <c r="A136" s="3">
        <v>42985</v>
      </c>
      <c r="B136" s="4" t="s">
        <v>22</v>
      </c>
      <c r="C136" s="5" t="s">
        <v>174</v>
      </c>
      <c r="D136" s="1" t="s">
        <v>440</v>
      </c>
      <c r="E136" s="5" t="s">
        <v>543</v>
      </c>
      <c r="F136" s="1" t="s">
        <v>534</v>
      </c>
      <c r="G136" s="2">
        <v>7</v>
      </c>
      <c r="H136" s="1" t="s">
        <v>660</v>
      </c>
      <c r="I136" s="2">
        <v>22</v>
      </c>
      <c r="J136" s="1" t="s">
        <v>670</v>
      </c>
      <c r="K136" s="2">
        <v>1</v>
      </c>
      <c r="L136" s="1" t="s">
        <v>670</v>
      </c>
      <c r="M136" s="6">
        <v>17.0078</v>
      </c>
      <c r="N136" s="6">
        <v>-92.570300000000003</v>
      </c>
      <c r="O136" s="1" t="s">
        <v>18</v>
      </c>
      <c r="P136" s="5" t="s">
        <v>142</v>
      </c>
      <c r="Q136" s="1" t="s">
        <v>140</v>
      </c>
      <c r="R136" s="1" t="s">
        <v>438</v>
      </c>
      <c r="S136" s="1" t="s">
        <v>535</v>
      </c>
      <c r="T136" s="1" t="s">
        <v>773</v>
      </c>
      <c r="U136" s="1" t="s">
        <v>446</v>
      </c>
      <c r="V136" s="1" t="s">
        <v>451</v>
      </c>
      <c r="W136" s="1">
        <v>0</v>
      </c>
      <c r="X136" s="1">
        <v>0</v>
      </c>
      <c r="Y136" s="1" t="s">
        <v>773</v>
      </c>
      <c r="Z136" s="1" t="s">
        <v>23</v>
      </c>
      <c r="AA136" s="1" t="s">
        <v>23</v>
      </c>
      <c r="AB136" s="1" t="s">
        <v>23</v>
      </c>
      <c r="AC136" s="1" t="s">
        <v>23</v>
      </c>
      <c r="AD136" s="1" t="s">
        <v>23</v>
      </c>
      <c r="AE136" s="1" t="s">
        <v>23</v>
      </c>
      <c r="AF136" s="1" t="s">
        <v>431</v>
      </c>
      <c r="AG136" s="9">
        <v>11800000</v>
      </c>
      <c r="AH136" s="1" t="s">
        <v>525</v>
      </c>
    </row>
    <row r="137" spans="1:38" x14ac:dyDescent="0.25">
      <c r="A137" s="3">
        <v>42985</v>
      </c>
      <c r="B137" s="4" t="s">
        <v>22</v>
      </c>
      <c r="C137" s="5" t="s">
        <v>174</v>
      </c>
      <c r="D137" s="1" t="s">
        <v>441</v>
      </c>
      <c r="E137" s="5" t="s">
        <v>544</v>
      </c>
      <c r="F137" s="1" t="s">
        <v>536</v>
      </c>
      <c r="G137" s="2">
        <v>7</v>
      </c>
      <c r="H137" s="1" t="s">
        <v>660</v>
      </c>
      <c r="I137" s="2">
        <v>108</v>
      </c>
      <c r="J137" s="1" t="s">
        <v>544</v>
      </c>
      <c r="K137" s="2">
        <v>1</v>
      </c>
      <c r="L137" s="1" t="s">
        <v>544</v>
      </c>
      <c r="M137" s="6">
        <v>16.232299999999999</v>
      </c>
      <c r="N137" s="6">
        <v>-93.266999999999996</v>
      </c>
      <c r="O137" s="1" t="s">
        <v>18</v>
      </c>
      <c r="P137" s="5" t="s">
        <v>142</v>
      </c>
      <c r="Q137" s="1" t="s">
        <v>140</v>
      </c>
      <c r="R137" s="1" t="s">
        <v>438</v>
      </c>
      <c r="S137" s="1" t="s">
        <v>537</v>
      </c>
      <c r="T137" s="1" t="s">
        <v>773</v>
      </c>
      <c r="U137" s="1" t="s">
        <v>446</v>
      </c>
      <c r="V137" s="1" t="s">
        <v>451</v>
      </c>
      <c r="W137" s="1">
        <v>0</v>
      </c>
      <c r="X137" s="1">
        <v>0</v>
      </c>
      <c r="Y137" s="1" t="s">
        <v>773</v>
      </c>
      <c r="Z137" s="1" t="s">
        <v>23</v>
      </c>
      <c r="AA137" s="1" t="s">
        <v>23</v>
      </c>
      <c r="AB137" s="1" t="s">
        <v>23</v>
      </c>
      <c r="AC137" s="1" t="s">
        <v>23</v>
      </c>
      <c r="AD137" s="1" t="s">
        <v>23</v>
      </c>
      <c r="AE137" s="1" t="s">
        <v>23</v>
      </c>
      <c r="AF137" s="1" t="s">
        <v>432</v>
      </c>
      <c r="AG137" s="9">
        <v>2050000</v>
      </c>
      <c r="AH137" s="1" t="s">
        <v>525</v>
      </c>
    </row>
    <row r="138" spans="1:38" x14ac:dyDescent="0.25">
      <c r="A138" s="3">
        <v>42997</v>
      </c>
      <c r="B138" s="4" t="s">
        <v>22</v>
      </c>
      <c r="C138" s="1" t="s">
        <v>174</v>
      </c>
      <c r="D138" s="1" t="s">
        <v>442</v>
      </c>
      <c r="E138" s="5" t="s">
        <v>545</v>
      </c>
      <c r="F138" s="1" t="s">
        <v>542</v>
      </c>
      <c r="G138" s="2">
        <v>9</v>
      </c>
      <c r="H138" s="1" t="s">
        <v>661</v>
      </c>
      <c r="I138" s="2">
        <v>8</v>
      </c>
      <c r="J138" s="5" t="s">
        <v>771</v>
      </c>
      <c r="K138" s="2">
        <v>1</v>
      </c>
      <c r="L138" s="5" t="s">
        <v>771</v>
      </c>
      <c r="M138" s="6">
        <v>19.273599999999998</v>
      </c>
      <c r="N138" s="6">
        <v>-99.248199999999997</v>
      </c>
      <c r="O138" s="1" t="s">
        <v>18</v>
      </c>
      <c r="P138" s="5" t="s">
        <v>142</v>
      </c>
      <c r="Q138" s="1" t="s">
        <v>140</v>
      </c>
      <c r="R138" s="1" t="s">
        <v>438</v>
      </c>
      <c r="S138" s="1" t="s">
        <v>828</v>
      </c>
      <c r="T138" s="1" t="s">
        <v>773</v>
      </c>
      <c r="U138" s="1" t="s">
        <v>446</v>
      </c>
      <c r="V138" s="1" t="s">
        <v>451</v>
      </c>
      <c r="W138" s="1">
        <v>0</v>
      </c>
      <c r="X138" s="1">
        <v>0</v>
      </c>
      <c r="Y138" s="1" t="s">
        <v>773</v>
      </c>
      <c r="Z138" s="1" t="s">
        <v>23</v>
      </c>
      <c r="AA138" s="1" t="s">
        <v>23</v>
      </c>
      <c r="AB138" s="1" t="s">
        <v>773</v>
      </c>
      <c r="AC138" s="1" t="s">
        <v>773</v>
      </c>
      <c r="AD138" s="1" t="s">
        <v>773</v>
      </c>
      <c r="AE138" s="1" t="s">
        <v>773</v>
      </c>
      <c r="AF138" s="1" t="s">
        <v>432</v>
      </c>
      <c r="AG138" s="9">
        <v>5600000</v>
      </c>
      <c r="AH138" s="1" t="s">
        <v>433</v>
      </c>
    </row>
    <row r="139" spans="1:38" x14ac:dyDescent="0.25">
      <c r="A139" s="3"/>
      <c r="B139" s="4"/>
      <c r="C139" s="5"/>
      <c r="D139" s="5"/>
      <c r="E139" s="5"/>
      <c r="F139" s="7"/>
      <c r="H139" s="5"/>
      <c r="J139" s="5"/>
      <c r="L139" s="5"/>
      <c r="M139" s="6"/>
      <c r="N139" s="6"/>
      <c r="P139" s="5"/>
      <c r="T139" s="8"/>
    </row>
    <row r="140" spans="1:38" x14ac:dyDescent="0.25">
      <c r="A140" s="3"/>
      <c r="B140" s="4"/>
      <c r="C140" s="5"/>
      <c r="D140" s="5"/>
      <c r="E140" s="5"/>
      <c r="F140" s="7"/>
      <c r="H140" s="5"/>
      <c r="J140" s="5"/>
      <c r="L140" s="5"/>
      <c r="M140" s="6"/>
      <c r="N140" s="6"/>
      <c r="P140" s="5"/>
    </row>
    <row r="141" spans="1:38" x14ac:dyDescent="0.25">
      <c r="A141" s="3"/>
      <c r="B141" s="4"/>
      <c r="C141" s="5"/>
      <c r="D141" s="5"/>
      <c r="E141" s="5"/>
      <c r="F141" s="7"/>
      <c r="H141" s="5"/>
      <c r="J141" s="5"/>
      <c r="L141" s="5"/>
      <c r="M141" s="6"/>
      <c r="N141" s="6"/>
      <c r="P141" s="5"/>
      <c r="T141" s="8"/>
    </row>
    <row r="142" spans="1:38" x14ac:dyDescent="0.25">
      <c r="A142" s="3"/>
      <c r="B142" s="4"/>
      <c r="D142" s="5"/>
      <c r="E142" s="5"/>
      <c r="M142" s="6"/>
      <c r="N142" s="6"/>
      <c r="P142" s="5"/>
    </row>
    <row r="143" spans="1:38" x14ac:dyDescent="0.25">
      <c r="A143" s="3"/>
      <c r="B143" s="4"/>
      <c r="D143" s="5"/>
      <c r="E143" s="5"/>
      <c r="M143" s="6"/>
      <c r="N143" s="6"/>
      <c r="P143" s="5"/>
      <c r="T143" s="8"/>
    </row>
    <row r="144" spans="1:38" x14ac:dyDescent="0.25">
      <c r="A144" s="3"/>
      <c r="B144" s="4"/>
      <c r="C144" s="5"/>
      <c r="D144" s="5"/>
      <c r="E144" s="5"/>
      <c r="F144" s="7"/>
      <c r="H144" s="5"/>
      <c r="J144" s="5"/>
      <c r="L144" s="5"/>
      <c r="M144" s="6"/>
      <c r="N144" s="6"/>
      <c r="P144" s="5"/>
      <c r="T144" s="8"/>
    </row>
    <row r="145" spans="1:20" x14ac:dyDescent="0.25">
      <c r="A145" s="3"/>
      <c r="B145" s="4"/>
      <c r="C145" s="5"/>
      <c r="D145" s="5"/>
      <c r="E145" s="5"/>
      <c r="F145" s="7"/>
      <c r="H145" s="5"/>
      <c r="J145" s="5"/>
      <c r="L145" s="5"/>
      <c r="M145" s="6"/>
      <c r="N145" s="6"/>
      <c r="P145" s="5"/>
      <c r="T145" s="8"/>
    </row>
    <row r="146" spans="1:20" x14ac:dyDescent="0.25">
      <c r="A146" s="3"/>
      <c r="B146" s="4"/>
      <c r="C146" s="5"/>
      <c r="D146" s="5"/>
      <c r="E146" s="5"/>
      <c r="F146" s="7"/>
      <c r="H146" s="5"/>
      <c r="J146" s="5"/>
      <c r="L146" s="5"/>
      <c r="M146" s="6"/>
      <c r="N146" s="6"/>
      <c r="P146" s="5"/>
      <c r="T146" s="8"/>
    </row>
    <row r="147" spans="1:20" x14ac:dyDescent="0.25">
      <c r="A147" s="3"/>
      <c r="B147" s="4"/>
      <c r="D147" s="5"/>
      <c r="E147" s="5"/>
      <c r="M147" s="6"/>
      <c r="N147" s="6"/>
      <c r="P147" s="5"/>
    </row>
    <row r="148" spans="1:20" x14ac:dyDescent="0.25">
      <c r="A148" s="3"/>
      <c r="B148" s="4"/>
      <c r="C148" s="5"/>
      <c r="D148" s="5"/>
      <c r="E148" s="5"/>
      <c r="F148" s="7"/>
      <c r="H148" s="5"/>
      <c r="J148" s="5"/>
      <c r="L148" s="5"/>
      <c r="M148" s="6"/>
      <c r="N148" s="6"/>
      <c r="P148" s="5"/>
      <c r="T148" s="8"/>
    </row>
    <row r="149" spans="1:20" x14ac:dyDescent="0.25">
      <c r="A149" s="3"/>
      <c r="B149" s="4"/>
      <c r="C149" s="5"/>
      <c r="D149" s="5"/>
      <c r="E149" s="5"/>
      <c r="F149" s="7"/>
      <c r="H149" s="5"/>
      <c r="J149" s="5"/>
      <c r="L149" s="5"/>
      <c r="M149" s="6"/>
      <c r="N149" s="6"/>
      <c r="P149" s="5"/>
      <c r="T149" s="8"/>
    </row>
    <row r="150" spans="1:20" x14ac:dyDescent="0.25">
      <c r="A150" s="3"/>
      <c r="B150" s="4"/>
      <c r="C150" s="5"/>
      <c r="D150" s="5"/>
      <c r="E150" s="5"/>
      <c r="F150" s="7"/>
      <c r="H150" s="5"/>
      <c r="J150" s="5"/>
      <c r="L150" s="5"/>
      <c r="M150" s="6"/>
      <c r="N150" s="6"/>
      <c r="P150" s="5"/>
    </row>
    <row r="151" spans="1:20" x14ac:dyDescent="0.25">
      <c r="A151" s="3"/>
      <c r="B151" s="4"/>
      <c r="D151" s="5"/>
      <c r="E151" s="5"/>
      <c r="M151" s="6"/>
      <c r="N151" s="6"/>
      <c r="P151" s="5"/>
    </row>
    <row r="152" spans="1:20" x14ac:dyDescent="0.25">
      <c r="A152" s="3"/>
      <c r="B152" s="4"/>
      <c r="D152" s="5"/>
      <c r="E152" s="5"/>
      <c r="M152" s="6"/>
      <c r="N152" s="6"/>
      <c r="P152" s="5"/>
    </row>
    <row r="153" spans="1:20" x14ac:dyDescent="0.25">
      <c r="A153" s="3"/>
      <c r="B153" s="4"/>
      <c r="C153" s="5"/>
      <c r="D153" s="5"/>
      <c r="E153" s="5"/>
      <c r="F153" s="7"/>
      <c r="H153" s="5"/>
      <c r="J153" s="5"/>
      <c r="L153" s="5"/>
      <c r="M153" s="6"/>
      <c r="N153" s="6"/>
      <c r="P153" s="5"/>
      <c r="T153" s="8"/>
    </row>
    <row r="154" spans="1:20" x14ac:dyDescent="0.25">
      <c r="A154" s="3"/>
      <c r="B154" s="4"/>
      <c r="C154" s="5"/>
      <c r="D154" s="5"/>
      <c r="E154" s="5"/>
      <c r="F154" s="7"/>
      <c r="H154" s="5"/>
      <c r="J154" s="5"/>
      <c r="L154" s="5"/>
      <c r="M154" s="6"/>
      <c r="N154" s="6"/>
      <c r="P154" s="5"/>
      <c r="T154" s="8"/>
    </row>
    <row r="155" spans="1:20" x14ac:dyDescent="0.25">
      <c r="A155" s="3"/>
      <c r="B155" s="4"/>
      <c r="C155" s="5"/>
      <c r="D155" s="5"/>
      <c r="E155" s="5"/>
      <c r="F155" s="5"/>
      <c r="H155" s="5"/>
      <c r="J155" s="5"/>
      <c r="L155" s="5"/>
      <c r="M155" s="6"/>
      <c r="N155" s="6"/>
      <c r="P155" s="5"/>
      <c r="T155" s="8"/>
    </row>
    <row r="156" spans="1:20" x14ac:dyDescent="0.25">
      <c r="A156" s="3"/>
      <c r="B156" s="4"/>
      <c r="C156" s="5"/>
      <c r="D156" s="5"/>
      <c r="E156" s="5"/>
      <c r="F156" s="7"/>
      <c r="H156" s="5"/>
      <c r="J156" s="5"/>
      <c r="L156" s="5"/>
      <c r="M156" s="6"/>
      <c r="N156" s="6"/>
      <c r="P156" s="5"/>
      <c r="T156" s="8"/>
    </row>
    <row r="157" spans="1:20" x14ac:dyDescent="0.25">
      <c r="A157" s="3"/>
      <c r="B157" s="4"/>
      <c r="D157" s="5"/>
      <c r="E157" s="5"/>
      <c r="M157" s="6"/>
      <c r="N157" s="6"/>
      <c r="P157" s="5"/>
      <c r="T157" s="8"/>
    </row>
    <row r="158" spans="1:20" x14ac:dyDescent="0.25">
      <c r="A158" s="3"/>
      <c r="B158" s="4"/>
      <c r="C158" s="5"/>
      <c r="D158" s="5"/>
      <c r="E158" s="5"/>
      <c r="F158" s="7"/>
      <c r="H158" s="5"/>
      <c r="J158" s="5"/>
      <c r="L158" s="5"/>
      <c r="M158" s="6"/>
      <c r="N158" s="6"/>
      <c r="P158" s="5"/>
      <c r="T158" s="8"/>
    </row>
    <row r="159" spans="1:20" x14ac:dyDescent="0.25">
      <c r="A159" s="3"/>
      <c r="B159" s="4"/>
      <c r="C159" s="5"/>
      <c r="D159" s="5"/>
      <c r="E159" s="5"/>
      <c r="F159" s="5"/>
      <c r="H159" s="5"/>
      <c r="J159" s="5"/>
      <c r="L159" s="5"/>
      <c r="M159" s="6"/>
      <c r="N159" s="6"/>
      <c r="P159" s="5"/>
      <c r="T159" s="8"/>
    </row>
    <row r="160" spans="1:20" x14ac:dyDescent="0.25">
      <c r="A160" s="3"/>
      <c r="B160" s="4"/>
      <c r="C160" s="5"/>
      <c r="D160" s="5"/>
      <c r="E160" s="5"/>
      <c r="F160" s="5"/>
      <c r="H160" s="5"/>
      <c r="J160" s="5"/>
      <c r="L160" s="5"/>
      <c r="M160" s="6"/>
      <c r="N160" s="6"/>
      <c r="P160" s="5"/>
    </row>
    <row r="161" spans="1:20" x14ac:dyDescent="0.25">
      <c r="A161" s="3"/>
      <c r="B161" s="4"/>
      <c r="C161" s="5"/>
      <c r="D161" s="5"/>
      <c r="E161" s="5"/>
      <c r="F161" s="5"/>
      <c r="H161" s="5"/>
      <c r="J161" s="5"/>
      <c r="L161" s="5"/>
      <c r="M161" s="6"/>
      <c r="N161" s="6"/>
      <c r="P161" s="5"/>
      <c r="T161" s="8"/>
    </row>
    <row r="162" spans="1:20" x14ac:dyDescent="0.25">
      <c r="A162" s="3"/>
      <c r="B162" s="4"/>
      <c r="C162" s="5"/>
      <c r="E162" s="5"/>
      <c r="M162" s="6"/>
      <c r="N162" s="6"/>
      <c r="P162" s="5"/>
    </row>
    <row r="163" spans="1:20" x14ac:dyDescent="0.25">
      <c r="A163" s="3"/>
      <c r="B163" s="4"/>
      <c r="C163" s="5"/>
      <c r="E163" s="5"/>
      <c r="M163" s="6"/>
      <c r="N163" s="6"/>
      <c r="P163" s="5"/>
    </row>
    <row r="164" spans="1:20" x14ac:dyDescent="0.25">
      <c r="A164" s="3"/>
      <c r="B164" s="4"/>
      <c r="E164" s="5"/>
      <c r="J164" s="5"/>
      <c r="L164" s="5"/>
      <c r="M164" s="6"/>
      <c r="N164" s="6"/>
      <c r="P164" s="5"/>
    </row>
    <row r="166" spans="1:20" x14ac:dyDescent="0.25">
      <c r="J166" s="5"/>
      <c r="L166" s="5"/>
      <c r="M166" s="5"/>
    </row>
  </sheetData>
  <hyperlinks>
    <hyperlink ref="Y87" r:id="rId1"/>
    <hyperlink ref="T87" r:id="rId2"/>
    <hyperlink ref="T25" r:id="rId3"/>
    <hyperlink ref="T12" r:id="rId4"/>
    <hyperlink ref="T16" r:id="rId5"/>
    <hyperlink ref="T13" r:id="rId6"/>
    <hyperlink ref="T14" r:id="rId7"/>
    <hyperlink ref="T22" r:id="rId8"/>
    <hyperlink ref="T23" r:id="rId9"/>
    <hyperlink ref="T15" r:id="rId10"/>
    <hyperlink ref="T24" r:id="rId11"/>
    <hyperlink ref="T27" r:id="rId12"/>
    <hyperlink ref="T11" r:id="rId13"/>
    <hyperlink ref="T26" r:id="rId14"/>
    <hyperlink ref="T19" r:id="rId15"/>
    <hyperlink ref="T20" r:id="rId16"/>
    <hyperlink ref="T21" r:id="rId17"/>
    <hyperlink ref="T17" r:id="rId18"/>
    <hyperlink ref="T18" r:id="rId19"/>
    <hyperlink ref="T29" r:id="rId20"/>
    <hyperlink ref="T30" r:id="rId21"/>
    <hyperlink ref="T35" r:id="rId22"/>
    <hyperlink ref="T36" r:id="rId23"/>
    <hyperlink ref="T37" r:id="rId24"/>
    <hyperlink ref="T39" r:id="rId25"/>
    <hyperlink ref="T46" r:id="rId26"/>
    <hyperlink ref="T40" r:id="rId27"/>
    <hyperlink ref="T41" r:id="rId28"/>
    <hyperlink ref="T45" r:id="rId29"/>
    <hyperlink ref="T43" r:id="rId30"/>
    <hyperlink ref="T33" r:id="rId31"/>
    <hyperlink ref="T38" r:id="rId32"/>
    <hyperlink ref="T44" r:id="rId33"/>
    <hyperlink ref="T28" r:id="rId34"/>
    <hyperlink ref="T42" r:id="rId35"/>
    <hyperlink ref="T34" r:id="rId36"/>
    <hyperlink ref="T32" r:id="rId37"/>
    <hyperlink ref="T31" r:id="rId38"/>
    <hyperlink ref="T82" r:id="rId39"/>
    <hyperlink ref="T90" r:id="rId40"/>
    <hyperlink ref="T86" r:id="rId41"/>
    <hyperlink ref="T83" r:id="rId42"/>
    <hyperlink ref="T88" r:id="rId43"/>
    <hyperlink ref="T84" r:id="rId44"/>
    <hyperlink ref="T89" r:id="rId45"/>
    <hyperlink ref="T85" r:id="rId46"/>
    <hyperlink ref="T3" r:id="rId47"/>
    <hyperlink ref="T4" r:id="rId48"/>
    <hyperlink ref="T2" r:id="rId49"/>
    <hyperlink ref="T5" r:id="rId50"/>
    <hyperlink ref="T8" r:id="rId51"/>
    <hyperlink ref="T9" r:id="rId52"/>
    <hyperlink ref="T135" r:id="rId53"/>
    <hyperlink ref="T106" r:id="rId54"/>
    <hyperlink ref="T131" r:id="rId55"/>
    <hyperlink ref="T108" r:id="rId56"/>
    <hyperlink ref="T118" r:id="rId57"/>
    <hyperlink ref="T109" r:id="rId58"/>
    <hyperlink ref="T132" r:id="rId59"/>
    <hyperlink ref="T116" r:id="rId60"/>
    <hyperlink ref="T101" r:id="rId61"/>
    <hyperlink ref="T119" r:id="rId62"/>
    <hyperlink ref="T130" r:id="rId63"/>
    <hyperlink ref="T93" r:id="rId64"/>
    <hyperlink ref="T94" r:id="rId65"/>
    <hyperlink ref="T91" r:id="rId66"/>
    <hyperlink ref="T127" r:id="rId67"/>
    <hyperlink ref="T113" r:id="rId68"/>
    <hyperlink ref="T120" r:id="rId69"/>
    <hyperlink ref="T124" r:id="rId70"/>
    <hyperlink ref="T128" r:id="rId71"/>
    <hyperlink ref="T121" r:id="rId72"/>
    <hyperlink ref="T92" r:id="rId73"/>
    <hyperlink ref="T99" r:id="rId74"/>
    <hyperlink ref="T114" r:id="rId75"/>
    <hyperlink ref="T105" r:id="rId76"/>
    <hyperlink ref="T104" r:id="rId77"/>
    <hyperlink ref="T110" r:id="rId78"/>
    <hyperlink ref="T98" r:id="rId79"/>
    <hyperlink ref="T112" r:id="rId80"/>
    <hyperlink ref="T129" r:id="rId81"/>
    <hyperlink ref="T100" r:id="rId82"/>
    <hyperlink ref="T133" r:id="rId83"/>
    <hyperlink ref="T111" r:id="rId84"/>
    <hyperlink ref="T123" r:id="rId85"/>
    <hyperlink ref="T103" r:id="rId86"/>
    <hyperlink ref="T48" r:id="rId87"/>
    <hyperlink ref="T49" r:id="rId88"/>
    <hyperlink ref="T51" r:id="rId89"/>
    <hyperlink ref="T52" r:id="rId90"/>
    <hyperlink ref="T54" r:id="rId91"/>
    <hyperlink ref="T55" r:id="rId92"/>
    <hyperlink ref="T56" r:id="rId93"/>
    <hyperlink ref="T57" r:id="rId94"/>
    <hyperlink ref="T58" r:id="rId95"/>
    <hyperlink ref="T59" r:id="rId96"/>
    <hyperlink ref="T60" r:id="rId97"/>
    <hyperlink ref="T61" r:id="rId98"/>
    <hyperlink ref="T62" r:id="rId99"/>
    <hyperlink ref="T66" r:id="rId100"/>
    <hyperlink ref="T67" r:id="rId101"/>
    <hyperlink ref="T69" r:id="rId102"/>
    <hyperlink ref="T70" r:id="rId103"/>
    <hyperlink ref="T71" r:id="rId104"/>
    <hyperlink ref="T72" r:id="rId105"/>
    <hyperlink ref="T73" r:id="rId106"/>
    <hyperlink ref="T74" r:id="rId107"/>
    <hyperlink ref="T75" r:id="rId108"/>
    <hyperlink ref="T77" r:id="rId109"/>
    <hyperlink ref="T78" r:id="rId110"/>
    <hyperlink ref="T79" r:id="rId111"/>
    <hyperlink ref="T80" r:id="rId112"/>
    <hyperlink ref="T81" r:id="rId113"/>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A170"/>
  <sheetViews>
    <sheetView tabSelected="1" zoomScaleNormal="100" zoomScalePageLayoutView="150" workbookViewId="0"/>
  </sheetViews>
  <sheetFormatPr baseColWidth="10" defaultColWidth="11.42578125" defaultRowHeight="15" x14ac:dyDescent="0.25"/>
  <cols>
    <col min="1" max="1" width="20.7109375" style="13" bestFit="1" customWidth="1"/>
    <col min="2" max="2" width="20.7109375" style="13" customWidth="1"/>
    <col min="3" max="3" width="14.140625" style="13" customWidth="1"/>
    <col min="4" max="4" width="21" style="13" customWidth="1"/>
    <col min="5" max="5" width="14.85546875" style="13" customWidth="1"/>
    <col min="6" max="6" width="16.85546875" style="13" bestFit="1" customWidth="1"/>
    <col min="7" max="7" width="14.85546875" style="13" customWidth="1"/>
    <col min="8" max="8" width="23.42578125" style="13" customWidth="1"/>
    <col min="9" max="9" width="18.140625" style="13" customWidth="1"/>
    <col min="10" max="10" width="21.85546875" style="13" customWidth="1"/>
    <col min="11" max="11" width="22" style="14" customWidth="1"/>
    <col min="12" max="12" width="21.85546875" style="14" customWidth="1"/>
    <col min="13" max="13" width="25.7109375" style="17" customWidth="1"/>
    <col min="14" max="14" width="25.7109375" style="18" customWidth="1"/>
    <col min="15" max="15" width="25.7109375" style="19" customWidth="1"/>
    <col min="16" max="16" width="25.7109375" style="13" customWidth="1"/>
    <col min="17" max="17" width="25.7109375" style="19" customWidth="1"/>
    <col min="18" max="18" width="25.7109375" style="13" customWidth="1"/>
    <col min="19" max="19" width="16.85546875" style="19" bestFit="1" customWidth="1"/>
    <col min="20" max="20" width="24.28515625" style="13" customWidth="1"/>
    <col min="21" max="21" width="24.28515625" style="19" customWidth="1"/>
    <col min="22" max="22" width="27.140625" style="13" bestFit="1" customWidth="1"/>
    <col min="23" max="24" width="27.140625" style="13" customWidth="1"/>
    <col min="25" max="25" width="23.42578125" style="13" customWidth="1"/>
    <col min="26" max="26" width="61.42578125" style="13" bestFit="1" customWidth="1"/>
    <col min="27" max="27" width="67.42578125" style="13" customWidth="1"/>
    <col min="28" max="16384" width="11.42578125" style="13"/>
  </cols>
  <sheetData>
    <row r="1" spans="1:27" s="11" customFormat="1" x14ac:dyDescent="0.25">
      <c r="A1" s="27" t="s">
        <v>1</v>
      </c>
      <c r="B1" s="27" t="s">
        <v>811</v>
      </c>
      <c r="C1" s="27" t="s">
        <v>819</v>
      </c>
      <c r="D1" s="27" t="s">
        <v>812</v>
      </c>
      <c r="E1" s="27" t="s">
        <v>813</v>
      </c>
      <c r="F1" s="27" t="s">
        <v>814</v>
      </c>
      <c r="G1" s="27" t="s">
        <v>815</v>
      </c>
      <c r="H1" s="27" t="s">
        <v>816</v>
      </c>
      <c r="I1" s="27" t="s">
        <v>817</v>
      </c>
      <c r="J1" s="27" t="s">
        <v>818</v>
      </c>
      <c r="K1" s="28" t="s">
        <v>820</v>
      </c>
      <c r="L1" s="28" t="s">
        <v>882</v>
      </c>
      <c r="M1" s="29" t="s">
        <v>821</v>
      </c>
      <c r="N1" s="30" t="s">
        <v>822</v>
      </c>
      <c r="O1" s="26" t="s">
        <v>878</v>
      </c>
      <c r="P1" s="27" t="s">
        <v>879</v>
      </c>
      <c r="Q1" s="26" t="s">
        <v>823</v>
      </c>
      <c r="R1" s="27" t="s">
        <v>824</v>
      </c>
      <c r="S1" s="26" t="s">
        <v>880</v>
      </c>
      <c r="T1" s="27" t="s">
        <v>881</v>
      </c>
      <c r="U1" s="26" t="s">
        <v>1001</v>
      </c>
      <c r="V1" s="27" t="s">
        <v>825</v>
      </c>
      <c r="W1" s="27" t="s">
        <v>884</v>
      </c>
      <c r="X1" s="27" t="s">
        <v>883</v>
      </c>
      <c r="Y1" s="27" t="s">
        <v>826</v>
      </c>
      <c r="Z1" s="27" t="s">
        <v>827</v>
      </c>
      <c r="AA1" s="27" t="s">
        <v>918</v>
      </c>
    </row>
    <row r="2" spans="1:27" x14ac:dyDescent="0.25">
      <c r="A2" s="12" t="s">
        <v>47</v>
      </c>
      <c r="B2" s="27">
        <v>2018</v>
      </c>
      <c r="C2" s="28">
        <v>1</v>
      </c>
      <c r="D2" s="12" t="s">
        <v>887</v>
      </c>
      <c r="E2" s="15" t="s">
        <v>877</v>
      </c>
      <c r="F2" s="27" t="s">
        <v>888</v>
      </c>
      <c r="G2" s="31" t="s">
        <v>889</v>
      </c>
      <c r="H2" s="27" t="s">
        <v>890</v>
      </c>
      <c r="I2" s="27" t="s">
        <v>891</v>
      </c>
      <c r="J2" s="32" t="s">
        <v>909</v>
      </c>
      <c r="K2" s="33" t="s">
        <v>899</v>
      </c>
      <c r="L2" s="10" t="s">
        <v>900</v>
      </c>
      <c r="M2" s="29">
        <v>2912000</v>
      </c>
      <c r="N2" s="30">
        <v>43045</v>
      </c>
      <c r="O2" s="26">
        <v>2856000</v>
      </c>
      <c r="P2" s="30">
        <v>43045</v>
      </c>
      <c r="Q2" s="26">
        <v>2856000</v>
      </c>
      <c r="R2" s="30">
        <v>43045</v>
      </c>
      <c r="S2" s="26">
        <v>0</v>
      </c>
      <c r="T2" s="27" t="s">
        <v>954</v>
      </c>
      <c r="U2" s="26">
        <v>100</v>
      </c>
      <c r="V2" s="27" t="s">
        <v>954</v>
      </c>
      <c r="W2" s="27" t="s">
        <v>954</v>
      </c>
      <c r="X2" s="27" t="s">
        <v>954</v>
      </c>
      <c r="Y2" s="27" t="s">
        <v>954</v>
      </c>
      <c r="Z2" s="27" t="s">
        <v>954</v>
      </c>
      <c r="AA2" s="27" t="s">
        <v>928</v>
      </c>
    </row>
    <row r="3" spans="1:27" x14ac:dyDescent="0.25">
      <c r="A3" s="12" t="s">
        <v>48</v>
      </c>
      <c r="B3" s="27">
        <v>2018</v>
      </c>
      <c r="C3" s="28">
        <v>1</v>
      </c>
      <c r="D3" s="12" t="s">
        <v>887</v>
      </c>
      <c r="E3" s="15" t="s">
        <v>877</v>
      </c>
      <c r="F3" s="27" t="s">
        <v>888</v>
      </c>
      <c r="G3" s="31" t="s">
        <v>889</v>
      </c>
      <c r="H3" s="27" t="s">
        <v>890</v>
      </c>
      <c r="I3" s="27" t="s">
        <v>891</v>
      </c>
      <c r="J3" s="32" t="s">
        <v>909</v>
      </c>
      <c r="K3" s="33" t="s">
        <v>899</v>
      </c>
      <c r="L3" s="10" t="s">
        <v>900</v>
      </c>
      <c r="M3" s="29">
        <v>41600000</v>
      </c>
      <c r="N3" s="30">
        <v>43045</v>
      </c>
      <c r="O3" s="26">
        <v>40800000</v>
      </c>
      <c r="P3" s="30">
        <v>43045</v>
      </c>
      <c r="Q3" s="26">
        <v>40800000</v>
      </c>
      <c r="R3" s="30">
        <v>43045</v>
      </c>
      <c r="S3" s="26">
        <v>0</v>
      </c>
      <c r="T3" s="27" t="s">
        <v>954</v>
      </c>
      <c r="U3" s="26" t="s">
        <v>954</v>
      </c>
      <c r="V3" s="27" t="s">
        <v>954</v>
      </c>
      <c r="W3" s="27" t="s">
        <v>954</v>
      </c>
      <c r="X3" s="27" t="s">
        <v>954</v>
      </c>
      <c r="Y3" s="27" t="s">
        <v>954</v>
      </c>
      <c r="Z3" s="27" t="s">
        <v>954</v>
      </c>
      <c r="AA3" s="27" t="s">
        <v>927</v>
      </c>
    </row>
    <row r="4" spans="1:27" x14ac:dyDescent="0.25">
      <c r="A4" s="12" t="s">
        <v>49</v>
      </c>
      <c r="B4" s="27">
        <v>2018</v>
      </c>
      <c r="C4" s="28">
        <v>1</v>
      </c>
      <c r="D4" s="12" t="s">
        <v>887</v>
      </c>
      <c r="E4" s="15" t="s">
        <v>877</v>
      </c>
      <c r="F4" s="27" t="s">
        <v>888</v>
      </c>
      <c r="G4" s="31" t="s">
        <v>889</v>
      </c>
      <c r="H4" s="27" t="s">
        <v>890</v>
      </c>
      <c r="I4" s="27" t="s">
        <v>891</v>
      </c>
      <c r="J4" s="32" t="s">
        <v>909</v>
      </c>
      <c r="K4" s="33" t="s">
        <v>899</v>
      </c>
      <c r="L4" s="10" t="s">
        <v>900</v>
      </c>
      <c r="M4" s="29">
        <v>5200000</v>
      </c>
      <c r="N4" s="30">
        <v>43045</v>
      </c>
      <c r="O4" s="26">
        <v>5100000</v>
      </c>
      <c r="P4" s="30">
        <v>43045</v>
      </c>
      <c r="Q4" s="26">
        <v>5100000</v>
      </c>
      <c r="R4" s="30">
        <v>43045</v>
      </c>
      <c r="S4" s="26">
        <v>0</v>
      </c>
      <c r="T4" s="27" t="s">
        <v>954</v>
      </c>
      <c r="U4" s="26" t="s">
        <v>954</v>
      </c>
      <c r="V4" s="27" t="s">
        <v>954</v>
      </c>
      <c r="W4" s="27" t="s">
        <v>954</v>
      </c>
      <c r="X4" s="27" t="s">
        <v>954</v>
      </c>
      <c r="Y4" s="27" t="s">
        <v>954</v>
      </c>
      <c r="Z4" s="27" t="s">
        <v>954</v>
      </c>
      <c r="AA4" s="27" t="s">
        <v>927</v>
      </c>
    </row>
    <row r="5" spans="1:27" x14ac:dyDescent="0.25">
      <c r="A5" s="12" t="s">
        <v>50</v>
      </c>
      <c r="B5" s="27">
        <v>2018</v>
      </c>
      <c r="C5" s="28">
        <v>1</v>
      </c>
      <c r="D5" s="12" t="s">
        <v>887</v>
      </c>
      <c r="E5" s="15" t="s">
        <v>877</v>
      </c>
      <c r="F5" s="27" t="s">
        <v>888</v>
      </c>
      <c r="G5" s="31" t="s">
        <v>889</v>
      </c>
      <c r="H5" s="27" t="s">
        <v>890</v>
      </c>
      <c r="I5" s="27" t="s">
        <v>891</v>
      </c>
      <c r="J5" s="32" t="s">
        <v>909</v>
      </c>
      <c r="K5" s="33" t="s">
        <v>899</v>
      </c>
      <c r="L5" s="10" t="s">
        <v>900</v>
      </c>
      <c r="M5" s="29">
        <v>2600000</v>
      </c>
      <c r="N5" s="30">
        <v>43045</v>
      </c>
      <c r="O5" s="26">
        <v>2550000</v>
      </c>
      <c r="P5" s="30">
        <v>43045</v>
      </c>
      <c r="Q5" s="26">
        <v>2550000</v>
      </c>
      <c r="R5" s="30">
        <v>43045</v>
      </c>
      <c r="S5" s="26">
        <v>0</v>
      </c>
      <c r="T5" s="27" t="s">
        <v>954</v>
      </c>
      <c r="U5" s="26" t="s">
        <v>954</v>
      </c>
      <c r="V5" s="27" t="s">
        <v>954</v>
      </c>
      <c r="W5" s="27" t="s">
        <v>954</v>
      </c>
      <c r="X5" s="27" t="s">
        <v>954</v>
      </c>
      <c r="Y5" s="27" t="s">
        <v>954</v>
      </c>
      <c r="Z5" s="27" t="s">
        <v>954</v>
      </c>
      <c r="AA5" s="27" t="s">
        <v>928</v>
      </c>
    </row>
    <row r="6" spans="1:27" x14ac:dyDescent="0.25">
      <c r="A6" s="12" t="s">
        <v>51</v>
      </c>
      <c r="B6" s="27">
        <v>2018</v>
      </c>
      <c r="C6" s="28">
        <v>1</v>
      </c>
      <c r="D6" s="12" t="s">
        <v>887</v>
      </c>
      <c r="E6" s="15" t="s">
        <v>877</v>
      </c>
      <c r="F6" s="27" t="s">
        <v>888</v>
      </c>
      <c r="G6" s="31" t="s">
        <v>889</v>
      </c>
      <c r="H6" s="27" t="s">
        <v>890</v>
      </c>
      <c r="I6" s="27" t="s">
        <v>891</v>
      </c>
      <c r="J6" s="32" t="s">
        <v>909</v>
      </c>
      <c r="K6" s="33" t="s">
        <v>899</v>
      </c>
      <c r="L6" s="10" t="s">
        <v>900</v>
      </c>
      <c r="M6" s="29">
        <v>1872000</v>
      </c>
      <c r="N6" s="30">
        <v>43045</v>
      </c>
      <c r="O6" s="26">
        <v>1836000</v>
      </c>
      <c r="P6" s="30">
        <v>43045</v>
      </c>
      <c r="Q6" s="26">
        <v>1836000</v>
      </c>
      <c r="R6" s="30">
        <v>43045</v>
      </c>
      <c r="S6" s="26">
        <v>0</v>
      </c>
      <c r="T6" s="27" t="s">
        <v>954</v>
      </c>
      <c r="U6" s="26">
        <v>100</v>
      </c>
      <c r="V6" s="27" t="s">
        <v>954</v>
      </c>
      <c r="W6" s="27" t="s">
        <v>954</v>
      </c>
      <c r="X6" s="27" t="s">
        <v>954</v>
      </c>
      <c r="Y6" s="27" t="s">
        <v>954</v>
      </c>
      <c r="Z6" s="27" t="s">
        <v>954</v>
      </c>
      <c r="AA6" s="27" t="s">
        <v>928</v>
      </c>
    </row>
    <row r="7" spans="1:27" x14ac:dyDescent="0.25">
      <c r="A7" s="12" t="s">
        <v>52</v>
      </c>
      <c r="B7" s="27">
        <v>2018</v>
      </c>
      <c r="C7" s="28">
        <v>1</v>
      </c>
      <c r="D7" s="12" t="s">
        <v>887</v>
      </c>
      <c r="E7" s="15" t="s">
        <v>877</v>
      </c>
      <c r="F7" s="27" t="s">
        <v>888</v>
      </c>
      <c r="G7" s="31" t="s">
        <v>889</v>
      </c>
      <c r="H7" s="27" t="s">
        <v>890</v>
      </c>
      <c r="I7" s="27" t="s">
        <v>891</v>
      </c>
      <c r="J7" s="32" t="s">
        <v>909</v>
      </c>
      <c r="K7" s="33" t="s">
        <v>899</v>
      </c>
      <c r="L7" s="10" t="s">
        <v>900</v>
      </c>
      <c r="M7" s="29">
        <v>28080000</v>
      </c>
      <c r="N7" s="30">
        <v>43045</v>
      </c>
      <c r="O7" s="26">
        <v>27540000</v>
      </c>
      <c r="P7" s="30">
        <v>43045</v>
      </c>
      <c r="Q7" s="26">
        <v>27540000</v>
      </c>
      <c r="R7" s="30">
        <v>43045</v>
      </c>
      <c r="S7" s="26">
        <v>0</v>
      </c>
      <c r="T7" s="27" t="s">
        <v>954</v>
      </c>
      <c r="U7" s="26" t="s">
        <v>954</v>
      </c>
      <c r="V7" s="27" t="s">
        <v>954</v>
      </c>
      <c r="W7" s="27" t="s">
        <v>954</v>
      </c>
      <c r="X7" s="27" t="s">
        <v>954</v>
      </c>
      <c r="Y7" s="27" t="s">
        <v>954</v>
      </c>
      <c r="Z7" s="27" t="s">
        <v>954</v>
      </c>
      <c r="AA7" s="27" t="s">
        <v>927</v>
      </c>
    </row>
    <row r="8" spans="1:27" x14ac:dyDescent="0.25">
      <c r="A8" s="12" t="s">
        <v>143</v>
      </c>
      <c r="B8" s="27">
        <v>2018</v>
      </c>
      <c r="C8" s="28">
        <v>1</v>
      </c>
      <c r="D8" s="12" t="s">
        <v>887</v>
      </c>
      <c r="E8" s="15" t="s">
        <v>877</v>
      </c>
      <c r="F8" s="27" t="s">
        <v>888</v>
      </c>
      <c r="G8" s="31" t="s">
        <v>889</v>
      </c>
      <c r="H8" s="27" t="s">
        <v>890</v>
      </c>
      <c r="I8" s="27" t="s">
        <v>891</v>
      </c>
      <c r="J8" s="32" t="s">
        <v>909</v>
      </c>
      <c r="K8" s="33" t="s">
        <v>899</v>
      </c>
      <c r="L8" s="10" t="s">
        <v>900</v>
      </c>
      <c r="M8" s="29">
        <v>104000000</v>
      </c>
      <c r="N8" s="30">
        <v>43045</v>
      </c>
      <c r="O8" s="26">
        <v>102000000</v>
      </c>
      <c r="P8" s="30">
        <v>43045</v>
      </c>
      <c r="Q8" s="26">
        <v>100000000</v>
      </c>
      <c r="R8" s="30">
        <v>43045</v>
      </c>
      <c r="S8" s="26">
        <v>0</v>
      </c>
      <c r="T8" s="27" t="s">
        <v>954</v>
      </c>
      <c r="U8" s="26" t="s">
        <v>954</v>
      </c>
      <c r="V8" s="27" t="s">
        <v>954</v>
      </c>
      <c r="W8" s="27" t="s">
        <v>954</v>
      </c>
      <c r="X8" s="27" t="s">
        <v>954</v>
      </c>
      <c r="Y8" s="27" t="s">
        <v>954</v>
      </c>
      <c r="Z8" s="27" t="s">
        <v>954</v>
      </c>
      <c r="AA8" s="27" t="s">
        <v>954</v>
      </c>
    </row>
    <row r="9" spans="1:27" x14ac:dyDescent="0.25">
      <c r="A9" s="12" t="s">
        <v>144</v>
      </c>
      <c r="B9" s="27">
        <v>2018</v>
      </c>
      <c r="C9" s="28">
        <v>1</v>
      </c>
      <c r="D9" s="12" t="s">
        <v>887</v>
      </c>
      <c r="E9" s="15" t="s">
        <v>877</v>
      </c>
      <c r="F9" s="27" t="s">
        <v>888</v>
      </c>
      <c r="G9" s="31" t="s">
        <v>889</v>
      </c>
      <c r="H9" s="27" t="s">
        <v>890</v>
      </c>
      <c r="I9" s="27" t="s">
        <v>891</v>
      </c>
      <c r="J9" s="32" t="s">
        <v>909</v>
      </c>
      <c r="K9" s="33" t="s">
        <v>899</v>
      </c>
      <c r="L9" s="10" t="s">
        <v>900</v>
      </c>
      <c r="M9" s="29">
        <v>3120000</v>
      </c>
      <c r="N9" s="30">
        <v>43045</v>
      </c>
      <c r="O9" s="26">
        <v>3060000</v>
      </c>
      <c r="P9" s="30">
        <v>43045</v>
      </c>
      <c r="Q9" s="26">
        <v>3000000</v>
      </c>
      <c r="R9" s="30">
        <v>43045</v>
      </c>
      <c r="S9" s="26">
        <v>0</v>
      </c>
      <c r="T9" s="27" t="s">
        <v>954</v>
      </c>
      <c r="U9" s="26" t="s">
        <v>954</v>
      </c>
      <c r="V9" s="27" t="s">
        <v>954</v>
      </c>
      <c r="W9" s="27" t="s">
        <v>954</v>
      </c>
      <c r="X9" s="27" t="s">
        <v>954</v>
      </c>
      <c r="Y9" s="27" t="s">
        <v>954</v>
      </c>
      <c r="Z9" s="27" t="s">
        <v>954</v>
      </c>
      <c r="AA9" s="27" t="s">
        <v>954</v>
      </c>
    </row>
    <row r="10" spans="1:27" x14ac:dyDescent="0.25">
      <c r="A10" s="12" t="s">
        <v>145</v>
      </c>
      <c r="B10" s="27">
        <v>2018</v>
      </c>
      <c r="C10" s="28">
        <v>1</v>
      </c>
      <c r="D10" s="12" t="s">
        <v>887</v>
      </c>
      <c r="E10" s="15" t="s">
        <v>877</v>
      </c>
      <c r="F10" s="27" t="s">
        <v>888</v>
      </c>
      <c r="G10" s="31" t="s">
        <v>889</v>
      </c>
      <c r="H10" s="27" t="s">
        <v>890</v>
      </c>
      <c r="I10" s="27" t="s">
        <v>891</v>
      </c>
      <c r="J10" s="32" t="s">
        <v>909</v>
      </c>
      <c r="K10" s="33" t="s">
        <v>899</v>
      </c>
      <c r="L10" s="10" t="s">
        <v>900</v>
      </c>
      <c r="M10" s="29">
        <v>41600000</v>
      </c>
      <c r="N10" s="30">
        <v>43045</v>
      </c>
      <c r="O10" s="26">
        <v>40800000</v>
      </c>
      <c r="P10" s="30">
        <v>43045</v>
      </c>
      <c r="Q10" s="26">
        <v>40000000</v>
      </c>
      <c r="R10" s="30">
        <v>43045</v>
      </c>
      <c r="S10" s="26">
        <v>0</v>
      </c>
      <c r="T10" s="27" t="s">
        <v>954</v>
      </c>
      <c r="U10" s="26" t="s">
        <v>954</v>
      </c>
      <c r="V10" s="27" t="s">
        <v>954</v>
      </c>
      <c r="W10" s="27" t="s">
        <v>954</v>
      </c>
      <c r="X10" s="27" t="s">
        <v>954</v>
      </c>
      <c r="Y10" s="27" t="s">
        <v>954</v>
      </c>
      <c r="Z10" s="27" t="s">
        <v>954</v>
      </c>
      <c r="AA10" s="27" t="s">
        <v>954</v>
      </c>
    </row>
    <row r="11" spans="1:27" x14ac:dyDescent="0.25">
      <c r="A11" s="12" t="s">
        <v>146</v>
      </c>
      <c r="B11" s="27">
        <v>2018</v>
      </c>
      <c r="C11" s="28">
        <v>1</v>
      </c>
      <c r="D11" s="12" t="s">
        <v>887</v>
      </c>
      <c r="E11" s="15" t="s">
        <v>877</v>
      </c>
      <c r="F11" s="27" t="s">
        <v>888</v>
      </c>
      <c r="G11" s="31" t="s">
        <v>889</v>
      </c>
      <c r="H11" s="27" t="s">
        <v>890</v>
      </c>
      <c r="I11" s="27" t="s">
        <v>891</v>
      </c>
      <c r="J11" s="32" t="s">
        <v>909</v>
      </c>
      <c r="K11" s="33" t="s">
        <v>899</v>
      </c>
      <c r="L11" s="10" t="s">
        <v>900</v>
      </c>
      <c r="M11" s="29">
        <v>10400000</v>
      </c>
      <c r="N11" s="30">
        <v>43045</v>
      </c>
      <c r="O11" s="26">
        <v>10200000</v>
      </c>
      <c r="P11" s="30">
        <v>43045</v>
      </c>
      <c r="Q11" s="26">
        <v>10000000</v>
      </c>
      <c r="R11" s="30">
        <v>43045</v>
      </c>
      <c r="S11" s="26">
        <v>0</v>
      </c>
      <c r="T11" s="27" t="s">
        <v>954</v>
      </c>
      <c r="U11" s="26" t="s">
        <v>954</v>
      </c>
      <c r="V11" s="27" t="s">
        <v>954</v>
      </c>
      <c r="W11" s="27" t="s">
        <v>954</v>
      </c>
      <c r="X11" s="27" t="s">
        <v>954</v>
      </c>
      <c r="Y11" s="27" t="s">
        <v>954</v>
      </c>
      <c r="Z11" s="27" t="s">
        <v>954</v>
      </c>
      <c r="AA11" s="27" t="s">
        <v>954</v>
      </c>
    </row>
    <row r="12" spans="1:27" x14ac:dyDescent="0.25">
      <c r="A12" s="12" t="s">
        <v>147</v>
      </c>
      <c r="B12" s="27">
        <v>2018</v>
      </c>
      <c r="C12" s="28">
        <v>1</v>
      </c>
      <c r="D12" s="12" t="s">
        <v>887</v>
      </c>
      <c r="E12" s="15" t="s">
        <v>877</v>
      </c>
      <c r="F12" s="27" t="s">
        <v>888</v>
      </c>
      <c r="G12" s="31" t="s">
        <v>889</v>
      </c>
      <c r="H12" s="27" t="s">
        <v>890</v>
      </c>
      <c r="I12" s="27" t="s">
        <v>891</v>
      </c>
      <c r="J12" s="32" t="s">
        <v>909</v>
      </c>
      <c r="K12" s="33" t="s">
        <v>899</v>
      </c>
      <c r="L12" s="10" t="s">
        <v>900</v>
      </c>
      <c r="M12" s="29">
        <v>20800000</v>
      </c>
      <c r="N12" s="30">
        <v>43045</v>
      </c>
      <c r="O12" s="26">
        <v>20400000</v>
      </c>
      <c r="P12" s="30">
        <v>43045</v>
      </c>
      <c r="Q12" s="26">
        <v>20000000</v>
      </c>
      <c r="R12" s="30">
        <v>43045</v>
      </c>
      <c r="S12" s="26">
        <v>0</v>
      </c>
      <c r="T12" s="27" t="s">
        <v>954</v>
      </c>
      <c r="U12" s="26" t="s">
        <v>954</v>
      </c>
      <c r="V12" s="27" t="s">
        <v>954</v>
      </c>
      <c r="W12" s="27" t="s">
        <v>954</v>
      </c>
      <c r="X12" s="27" t="s">
        <v>954</v>
      </c>
      <c r="Y12" s="27" t="s">
        <v>954</v>
      </c>
      <c r="Z12" s="27" t="s">
        <v>954</v>
      </c>
      <c r="AA12" s="27" t="s">
        <v>954</v>
      </c>
    </row>
    <row r="13" spans="1:27" x14ac:dyDescent="0.25">
      <c r="A13" s="12" t="s">
        <v>53</v>
      </c>
      <c r="B13" s="27">
        <v>2018</v>
      </c>
      <c r="C13" s="28">
        <v>1</v>
      </c>
      <c r="D13" s="12" t="s">
        <v>887</v>
      </c>
      <c r="E13" s="15" t="s">
        <v>877</v>
      </c>
      <c r="F13" s="27" t="s">
        <v>888</v>
      </c>
      <c r="G13" s="31" t="s">
        <v>889</v>
      </c>
      <c r="H13" s="27" t="s">
        <v>890</v>
      </c>
      <c r="I13" s="27" t="s">
        <v>891</v>
      </c>
      <c r="J13" s="32" t="s">
        <v>909</v>
      </c>
      <c r="K13" s="33" t="s">
        <v>899</v>
      </c>
      <c r="L13" s="10" t="s">
        <v>900</v>
      </c>
      <c r="M13" s="29">
        <v>2600000</v>
      </c>
      <c r="N13" s="30">
        <v>43045</v>
      </c>
      <c r="O13" s="26">
        <v>2550000</v>
      </c>
      <c r="P13" s="30">
        <v>43045</v>
      </c>
      <c r="Q13" s="26">
        <v>2550000</v>
      </c>
      <c r="R13" s="30">
        <v>43045</v>
      </c>
      <c r="S13" s="26">
        <v>0</v>
      </c>
      <c r="T13" s="27" t="s">
        <v>954</v>
      </c>
      <c r="U13" s="26">
        <v>100</v>
      </c>
      <c r="V13" s="27" t="s">
        <v>954</v>
      </c>
      <c r="W13" s="27" t="s">
        <v>954</v>
      </c>
      <c r="X13" s="27" t="s">
        <v>954</v>
      </c>
      <c r="Y13" s="27" t="s">
        <v>954</v>
      </c>
      <c r="Z13" s="27" t="s">
        <v>954</v>
      </c>
      <c r="AA13" s="27" t="s">
        <v>928</v>
      </c>
    </row>
    <row r="14" spans="1:27" x14ac:dyDescent="0.25">
      <c r="A14" s="12" t="s">
        <v>148</v>
      </c>
      <c r="B14" s="27">
        <v>2018</v>
      </c>
      <c r="C14" s="28">
        <v>1</v>
      </c>
      <c r="D14" s="12" t="s">
        <v>887</v>
      </c>
      <c r="E14" s="15" t="s">
        <v>877</v>
      </c>
      <c r="F14" s="27" t="s">
        <v>888</v>
      </c>
      <c r="G14" s="31" t="s">
        <v>889</v>
      </c>
      <c r="H14" s="27" t="s">
        <v>890</v>
      </c>
      <c r="I14" s="27" t="s">
        <v>891</v>
      </c>
      <c r="J14" s="32" t="s">
        <v>909</v>
      </c>
      <c r="K14" s="33" t="s">
        <v>899</v>
      </c>
      <c r="L14" s="10" t="s">
        <v>900</v>
      </c>
      <c r="M14" s="29">
        <v>19968000</v>
      </c>
      <c r="N14" s="30">
        <v>43045</v>
      </c>
      <c r="O14" s="26">
        <v>19584000</v>
      </c>
      <c r="P14" s="30">
        <v>43045</v>
      </c>
      <c r="Q14" s="26">
        <v>19584000</v>
      </c>
      <c r="R14" s="30">
        <v>43045</v>
      </c>
      <c r="S14" s="26">
        <v>0</v>
      </c>
      <c r="T14" s="27" t="s">
        <v>954</v>
      </c>
      <c r="U14" s="26" t="s">
        <v>954</v>
      </c>
      <c r="V14" s="27" t="s">
        <v>954</v>
      </c>
      <c r="W14" s="27" t="s">
        <v>954</v>
      </c>
      <c r="X14" s="27" t="s">
        <v>954</v>
      </c>
      <c r="Y14" s="27" t="s">
        <v>954</v>
      </c>
      <c r="Z14" s="27" t="s">
        <v>954</v>
      </c>
      <c r="AA14" s="27" t="s">
        <v>929</v>
      </c>
    </row>
    <row r="15" spans="1:27" x14ac:dyDescent="0.25">
      <c r="A15" s="12" t="s">
        <v>148</v>
      </c>
      <c r="B15" s="27" t="s">
        <v>954</v>
      </c>
      <c r="C15" s="27" t="s">
        <v>954</v>
      </c>
      <c r="D15" s="27" t="s">
        <v>954</v>
      </c>
      <c r="E15" s="27" t="s">
        <v>954</v>
      </c>
      <c r="F15" s="27" t="s">
        <v>954</v>
      </c>
      <c r="G15" s="27" t="s">
        <v>954</v>
      </c>
      <c r="H15" s="27" t="s">
        <v>954</v>
      </c>
      <c r="I15" s="27" t="s">
        <v>954</v>
      </c>
      <c r="J15" s="27" t="s">
        <v>954</v>
      </c>
      <c r="K15" s="33" t="s">
        <v>899</v>
      </c>
      <c r="L15" s="10" t="s">
        <v>886</v>
      </c>
      <c r="M15" s="29">
        <v>136032000</v>
      </c>
      <c r="N15" s="30">
        <v>43045</v>
      </c>
      <c r="O15" s="26">
        <v>133416000</v>
      </c>
      <c r="P15" s="30">
        <v>43045</v>
      </c>
      <c r="Q15" s="26">
        <f>130800000*1.04</f>
        <v>136032000</v>
      </c>
      <c r="R15" s="30">
        <v>43045</v>
      </c>
      <c r="S15" s="26">
        <v>0</v>
      </c>
      <c r="T15" s="27" t="s">
        <v>955</v>
      </c>
      <c r="U15" s="26" t="s">
        <v>955</v>
      </c>
      <c r="V15" s="27" t="s">
        <v>955</v>
      </c>
      <c r="W15" s="27" t="s">
        <v>955</v>
      </c>
      <c r="X15" s="27" t="s">
        <v>955</v>
      </c>
      <c r="Y15" s="27" t="s">
        <v>955</v>
      </c>
      <c r="Z15" s="27" t="s">
        <v>955</v>
      </c>
      <c r="AA15" s="27" t="s">
        <v>955</v>
      </c>
    </row>
    <row r="16" spans="1:27" x14ac:dyDescent="0.25">
      <c r="A16" s="12" t="s">
        <v>54</v>
      </c>
      <c r="B16" s="27">
        <v>2018</v>
      </c>
      <c r="C16" s="28">
        <v>1</v>
      </c>
      <c r="D16" s="12" t="s">
        <v>887</v>
      </c>
      <c r="E16" s="15" t="s">
        <v>877</v>
      </c>
      <c r="F16" s="27" t="s">
        <v>888</v>
      </c>
      <c r="G16" s="31" t="s">
        <v>889</v>
      </c>
      <c r="H16" s="27" t="s">
        <v>890</v>
      </c>
      <c r="I16" s="27" t="s">
        <v>891</v>
      </c>
      <c r="J16" s="32" t="s">
        <v>909</v>
      </c>
      <c r="K16" s="33" t="s">
        <v>899</v>
      </c>
      <c r="L16" s="10" t="s">
        <v>900</v>
      </c>
      <c r="M16" s="29">
        <v>2080000</v>
      </c>
      <c r="N16" s="30">
        <v>43045</v>
      </c>
      <c r="O16" s="26">
        <v>2040000</v>
      </c>
      <c r="P16" s="30">
        <v>43045</v>
      </c>
      <c r="Q16" s="26">
        <v>2040000</v>
      </c>
      <c r="R16" s="30">
        <v>43045</v>
      </c>
      <c r="S16" s="26">
        <v>0</v>
      </c>
      <c r="T16" s="27" t="s">
        <v>954</v>
      </c>
      <c r="U16" s="26">
        <v>100</v>
      </c>
      <c r="V16" s="27" t="s">
        <v>954</v>
      </c>
      <c r="W16" s="27" t="s">
        <v>954</v>
      </c>
      <c r="X16" s="27" t="s">
        <v>954</v>
      </c>
      <c r="Y16" s="27" t="s">
        <v>954</v>
      </c>
      <c r="Z16" s="27" t="s">
        <v>954</v>
      </c>
      <c r="AA16" s="34" t="s">
        <v>928</v>
      </c>
    </row>
    <row r="17" spans="1:27" x14ac:dyDescent="0.25">
      <c r="A17" s="12" t="s">
        <v>55</v>
      </c>
      <c r="B17" s="27">
        <v>2018</v>
      </c>
      <c r="C17" s="28">
        <v>1</v>
      </c>
      <c r="D17" s="12" t="s">
        <v>887</v>
      </c>
      <c r="E17" s="15" t="s">
        <v>877</v>
      </c>
      <c r="F17" s="27" t="s">
        <v>888</v>
      </c>
      <c r="G17" s="31" t="s">
        <v>889</v>
      </c>
      <c r="H17" s="27" t="s">
        <v>890</v>
      </c>
      <c r="I17" s="27" t="s">
        <v>891</v>
      </c>
      <c r="J17" s="32" t="s">
        <v>909</v>
      </c>
      <c r="K17" s="33" t="s">
        <v>899</v>
      </c>
      <c r="L17" s="10" t="s">
        <v>900</v>
      </c>
      <c r="M17" s="29">
        <v>14560000</v>
      </c>
      <c r="N17" s="30">
        <v>43045</v>
      </c>
      <c r="O17" s="26">
        <v>14280000</v>
      </c>
      <c r="P17" s="30">
        <v>43045</v>
      </c>
      <c r="Q17" s="26">
        <v>14280000</v>
      </c>
      <c r="R17" s="30">
        <v>43045</v>
      </c>
      <c r="S17" s="26">
        <v>0</v>
      </c>
      <c r="T17" s="27" t="s">
        <v>954</v>
      </c>
      <c r="U17" s="26" t="s">
        <v>954</v>
      </c>
      <c r="V17" s="27" t="s">
        <v>954</v>
      </c>
      <c r="W17" s="27" t="s">
        <v>954</v>
      </c>
      <c r="X17" s="27" t="s">
        <v>954</v>
      </c>
      <c r="Y17" s="27" t="s">
        <v>954</v>
      </c>
      <c r="Z17" s="27" t="s">
        <v>954</v>
      </c>
      <c r="AA17" s="27" t="s">
        <v>927</v>
      </c>
    </row>
    <row r="18" spans="1:27" x14ac:dyDescent="0.25">
      <c r="A18" s="12" t="s">
        <v>56</v>
      </c>
      <c r="B18" s="27">
        <v>2018</v>
      </c>
      <c r="C18" s="28">
        <v>1</v>
      </c>
      <c r="D18" s="12" t="s">
        <v>887</v>
      </c>
      <c r="E18" s="15" t="s">
        <v>877</v>
      </c>
      <c r="F18" s="27" t="s">
        <v>888</v>
      </c>
      <c r="G18" s="31" t="s">
        <v>889</v>
      </c>
      <c r="H18" s="27" t="s">
        <v>890</v>
      </c>
      <c r="I18" s="27" t="s">
        <v>891</v>
      </c>
      <c r="J18" s="32" t="s">
        <v>909</v>
      </c>
      <c r="K18" s="33" t="s">
        <v>899</v>
      </c>
      <c r="L18" s="10" t="s">
        <v>900</v>
      </c>
      <c r="M18" s="29">
        <v>7280000</v>
      </c>
      <c r="N18" s="30">
        <v>43045</v>
      </c>
      <c r="O18" s="26">
        <v>7140000</v>
      </c>
      <c r="P18" s="30">
        <v>43045</v>
      </c>
      <c r="Q18" s="26">
        <v>7140000</v>
      </c>
      <c r="R18" s="30">
        <v>43045</v>
      </c>
      <c r="S18" s="26">
        <v>0</v>
      </c>
      <c r="T18" s="27" t="s">
        <v>954</v>
      </c>
      <c r="U18" s="26">
        <v>100</v>
      </c>
      <c r="V18" s="27" t="s">
        <v>954</v>
      </c>
      <c r="W18" s="27" t="s">
        <v>954</v>
      </c>
      <c r="X18" s="27" t="s">
        <v>954</v>
      </c>
      <c r="Y18" s="27" t="s">
        <v>954</v>
      </c>
      <c r="Z18" s="27" t="s">
        <v>954</v>
      </c>
      <c r="AA18" s="34" t="s">
        <v>928</v>
      </c>
    </row>
    <row r="19" spans="1:27" x14ac:dyDescent="0.25">
      <c r="A19" s="12" t="s">
        <v>57</v>
      </c>
      <c r="B19" s="27">
        <v>2018</v>
      </c>
      <c r="C19" s="28">
        <v>1</v>
      </c>
      <c r="D19" s="12" t="s">
        <v>887</v>
      </c>
      <c r="E19" s="15" t="s">
        <v>877</v>
      </c>
      <c r="F19" s="27" t="s">
        <v>888</v>
      </c>
      <c r="G19" s="31" t="s">
        <v>889</v>
      </c>
      <c r="H19" s="27" t="s">
        <v>890</v>
      </c>
      <c r="I19" s="27" t="s">
        <v>891</v>
      </c>
      <c r="J19" s="32" t="s">
        <v>909</v>
      </c>
      <c r="K19" s="33" t="s">
        <v>899</v>
      </c>
      <c r="L19" s="10" t="s">
        <v>900</v>
      </c>
      <c r="M19" s="29">
        <v>1456000</v>
      </c>
      <c r="N19" s="30">
        <v>43045</v>
      </c>
      <c r="O19" s="26">
        <v>1428000</v>
      </c>
      <c r="P19" s="30">
        <v>43045</v>
      </c>
      <c r="Q19" s="26">
        <v>1428000</v>
      </c>
      <c r="R19" s="30">
        <v>43045</v>
      </c>
      <c r="S19" s="26">
        <v>0</v>
      </c>
      <c r="T19" s="27" t="s">
        <v>954</v>
      </c>
      <c r="U19" s="26">
        <v>100</v>
      </c>
      <c r="V19" s="27" t="s">
        <v>954</v>
      </c>
      <c r="W19" s="27" t="s">
        <v>954</v>
      </c>
      <c r="X19" s="27" t="s">
        <v>954</v>
      </c>
      <c r="Y19" s="27" t="s">
        <v>954</v>
      </c>
      <c r="Z19" s="27" t="s">
        <v>954</v>
      </c>
      <c r="AA19" s="34" t="s">
        <v>928</v>
      </c>
    </row>
    <row r="20" spans="1:27" x14ac:dyDescent="0.25">
      <c r="A20" s="10" t="s">
        <v>442</v>
      </c>
      <c r="B20" s="27">
        <v>2018</v>
      </c>
      <c r="C20" s="28">
        <v>1</v>
      </c>
      <c r="D20" s="12" t="s">
        <v>887</v>
      </c>
      <c r="E20" s="15" t="s">
        <v>877</v>
      </c>
      <c r="F20" s="27" t="s">
        <v>888</v>
      </c>
      <c r="G20" s="31" t="s">
        <v>889</v>
      </c>
      <c r="H20" s="27" t="s">
        <v>890</v>
      </c>
      <c r="I20" s="27" t="s">
        <v>891</v>
      </c>
      <c r="J20" s="32" t="s">
        <v>909</v>
      </c>
      <c r="K20" s="33" t="s">
        <v>899</v>
      </c>
      <c r="L20" s="10" t="s">
        <v>900</v>
      </c>
      <c r="M20" s="29">
        <v>5824000</v>
      </c>
      <c r="N20" s="30">
        <v>43045</v>
      </c>
      <c r="O20" s="26">
        <v>5712000</v>
      </c>
      <c r="P20" s="30">
        <v>43045</v>
      </c>
      <c r="Q20" s="26">
        <v>5712000</v>
      </c>
      <c r="R20" s="30">
        <v>43045</v>
      </c>
      <c r="S20" s="26">
        <v>0</v>
      </c>
      <c r="T20" s="27" t="s">
        <v>954</v>
      </c>
      <c r="U20" s="26" t="s">
        <v>954</v>
      </c>
      <c r="V20" s="27" t="s">
        <v>954</v>
      </c>
      <c r="W20" s="27" t="s">
        <v>954</v>
      </c>
      <c r="X20" s="27" t="s">
        <v>954</v>
      </c>
      <c r="Y20" s="27" t="s">
        <v>954</v>
      </c>
      <c r="Z20" s="27" t="s">
        <v>954</v>
      </c>
      <c r="AA20" s="27" t="s">
        <v>927</v>
      </c>
    </row>
    <row r="21" spans="1:27" x14ac:dyDescent="0.25">
      <c r="A21" s="12" t="s">
        <v>38</v>
      </c>
      <c r="B21" s="27">
        <v>2018</v>
      </c>
      <c r="C21" s="28">
        <v>1</v>
      </c>
      <c r="D21" s="12" t="s">
        <v>887</v>
      </c>
      <c r="E21" s="15" t="s">
        <v>877</v>
      </c>
      <c r="F21" s="27" t="s">
        <v>888</v>
      </c>
      <c r="G21" s="31" t="s">
        <v>889</v>
      </c>
      <c r="H21" s="27" t="s">
        <v>890</v>
      </c>
      <c r="I21" s="27" t="s">
        <v>891</v>
      </c>
      <c r="J21" s="32" t="s">
        <v>909</v>
      </c>
      <c r="K21" s="33" t="s">
        <v>897</v>
      </c>
      <c r="L21" s="10" t="s">
        <v>900</v>
      </c>
      <c r="M21" s="29">
        <v>1224000</v>
      </c>
      <c r="N21" s="30">
        <v>43045</v>
      </c>
      <c r="O21" s="26">
        <v>1212000</v>
      </c>
      <c r="P21" s="30">
        <v>43045</v>
      </c>
      <c r="Q21" s="26">
        <v>1212000</v>
      </c>
      <c r="R21" s="30">
        <v>43045</v>
      </c>
      <c r="S21" s="29">
        <v>100921.58</v>
      </c>
      <c r="T21" s="35">
        <v>43395</v>
      </c>
      <c r="U21" s="26">
        <v>52</v>
      </c>
      <c r="V21" s="27" t="s">
        <v>969</v>
      </c>
      <c r="W21" s="27" t="s">
        <v>967</v>
      </c>
      <c r="X21" s="27" t="s">
        <v>885</v>
      </c>
      <c r="Y21" s="27" t="s">
        <v>970</v>
      </c>
      <c r="Z21" s="27" t="s">
        <v>968</v>
      </c>
      <c r="AA21" s="27" t="s">
        <v>981</v>
      </c>
    </row>
    <row r="22" spans="1:27" x14ac:dyDescent="0.25">
      <c r="A22" s="12" t="s">
        <v>39</v>
      </c>
      <c r="B22" s="27">
        <v>2018</v>
      </c>
      <c r="C22" s="28">
        <v>1</v>
      </c>
      <c r="D22" s="12" t="s">
        <v>887</v>
      </c>
      <c r="E22" s="15" t="s">
        <v>877</v>
      </c>
      <c r="F22" s="27" t="s">
        <v>888</v>
      </c>
      <c r="G22" s="31" t="s">
        <v>889</v>
      </c>
      <c r="H22" s="27" t="s">
        <v>890</v>
      </c>
      <c r="I22" s="27" t="s">
        <v>891</v>
      </c>
      <c r="J22" s="32" t="s">
        <v>909</v>
      </c>
      <c r="K22" s="33" t="s">
        <v>897</v>
      </c>
      <c r="L22" s="10" t="s">
        <v>900</v>
      </c>
      <c r="M22" s="29">
        <v>14076000</v>
      </c>
      <c r="N22" s="30">
        <v>43045</v>
      </c>
      <c r="O22" s="26">
        <v>13938000</v>
      </c>
      <c r="P22" s="30">
        <v>43045</v>
      </c>
      <c r="Q22" s="26">
        <v>13938000</v>
      </c>
      <c r="R22" s="30">
        <v>43045</v>
      </c>
      <c r="S22" s="26">
        <v>0</v>
      </c>
      <c r="T22" s="27" t="s">
        <v>954</v>
      </c>
      <c r="U22" s="26" t="s">
        <v>954</v>
      </c>
      <c r="V22" s="27" t="s">
        <v>954</v>
      </c>
      <c r="W22" s="27" t="s">
        <v>954</v>
      </c>
      <c r="X22" s="27" t="s">
        <v>954</v>
      </c>
      <c r="Y22" s="27" t="s">
        <v>954</v>
      </c>
      <c r="Z22" s="27" t="s">
        <v>954</v>
      </c>
      <c r="AA22" s="27" t="s">
        <v>976</v>
      </c>
    </row>
    <row r="23" spans="1:27" x14ac:dyDescent="0.25">
      <c r="A23" s="12" t="s">
        <v>39</v>
      </c>
      <c r="B23" s="27" t="s">
        <v>954</v>
      </c>
      <c r="C23" s="27" t="s">
        <v>954</v>
      </c>
      <c r="D23" s="27" t="s">
        <v>954</v>
      </c>
      <c r="E23" s="27" t="s">
        <v>954</v>
      </c>
      <c r="F23" s="27" t="s">
        <v>954</v>
      </c>
      <c r="G23" s="27" t="s">
        <v>954</v>
      </c>
      <c r="H23" s="27" t="s">
        <v>954</v>
      </c>
      <c r="I23" s="27" t="s">
        <v>954</v>
      </c>
      <c r="J23" s="27" t="s">
        <v>954</v>
      </c>
      <c r="K23" s="33" t="s">
        <v>897</v>
      </c>
      <c r="L23" s="10" t="s">
        <v>886</v>
      </c>
      <c r="M23" s="29">
        <v>4200000</v>
      </c>
      <c r="N23" s="30">
        <v>43045</v>
      </c>
      <c r="O23" s="26">
        <v>4200000</v>
      </c>
      <c r="P23" s="30">
        <v>43045</v>
      </c>
      <c r="Q23" s="26">
        <v>4200000</v>
      </c>
      <c r="R23" s="30">
        <v>43045</v>
      </c>
      <c r="S23" s="26">
        <v>0</v>
      </c>
      <c r="T23" s="27" t="s">
        <v>955</v>
      </c>
      <c r="U23" s="26" t="s">
        <v>955</v>
      </c>
      <c r="V23" s="27" t="s">
        <v>955</v>
      </c>
      <c r="W23" s="27" t="s">
        <v>955</v>
      </c>
      <c r="X23" s="27" t="s">
        <v>886</v>
      </c>
      <c r="Y23" s="27" t="s">
        <v>955</v>
      </c>
      <c r="Z23" s="27" t="s">
        <v>955</v>
      </c>
      <c r="AA23" s="27" t="s">
        <v>923</v>
      </c>
    </row>
    <row r="24" spans="1:27" x14ac:dyDescent="0.25">
      <c r="A24" s="12" t="s">
        <v>40</v>
      </c>
      <c r="B24" s="27" t="s">
        <v>954</v>
      </c>
      <c r="C24" s="27" t="s">
        <v>954</v>
      </c>
      <c r="D24" s="27" t="s">
        <v>954</v>
      </c>
      <c r="E24" s="27" t="s">
        <v>954</v>
      </c>
      <c r="F24" s="27" t="s">
        <v>954</v>
      </c>
      <c r="G24" s="27" t="s">
        <v>954</v>
      </c>
      <c r="H24" s="27" t="s">
        <v>954</v>
      </c>
      <c r="I24" s="27" t="s">
        <v>954</v>
      </c>
      <c r="J24" s="27" t="s">
        <v>954</v>
      </c>
      <c r="K24" s="33" t="s">
        <v>897</v>
      </c>
      <c r="L24" s="10" t="s">
        <v>886</v>
      </c>
      <c r="M24" s="29">
        <v>1020000</v>
      </c>
      <c r="N24" s="30">
        <v>43045</v>
      </c>
      <c r="O24" s="26">
        <v>1020000</v>
      </c>
      <c r="P24" s="30">
        <v>43045</v>
      </c>
      <c r="Q24" s="26">
        <f>1000000*1.02</f>
        <v>1020000</v>
      </c>
      <c r="R24" s="30">
        <v>43045</v>
      </c>
      <c r="S24" s="26">
        <v>0</v>
      </c>
      <c r="T24" s="27" t="s">
        <v>955</v>
      </c>
      <c r="U24" s="26" t="s">
        <v>955</v>
      </c>
      <c r="V24" s="27" t="s">
        <v>955</v>
      </c>
      <c r="W24" s="27" t="s">
        <v>955</v>
      </c>
      <c r="X24" s="27" t="s">
        <v>955</v>
      </c>
      <c r="Y24" s="27" t="s">
        <v>955</v>
      </c>
      <c r="Z24" s="27" t="s">
        <v>955</v>
      </c>
      <c r="AA24" s="27" t="s">
        <v>955</v>
      </c>
    </row>
    <row r="25" spans="1:27" x14ac:dyDescent="0.25">
      <c r="A25" s="12" t="s">
        <v>41</v>
      </c>
      <c r="B25" s="27" t="s">
        <v>954</v>
      </c>
      <c r="C25" s="27" t="s">
        <v>954</v>
      </c>
      <c r="D25" s="27" t="s">
        <v>954</v>
      </c>
      <c r="E25" s="27" t="s">
        <v>954</v>
      </c>
      <c r="F25" s="27" t="s">
        <v>954</v>
      </c>
      <c r="G25" s="27" t="s">
        <v>954</v>
      </c>
      <c r="H25" s="27" t="s">
        <v>954</v>
      </c>
      <c r="I25" s="27" t="s">
        <v>954</v>
      </c>
      <c r="J25" s="27" t="s">
        <v>954</v>
      </c>
      <c r="K25" s="33" t="s">
        <v>897</v>
      </c>
      <c r="L25" s="10" t="s">
        <v>886</v>
      </c>
      <c r="M25" s="29">
        <v>7242000</v>
      </c>
      <c r="N25" s="30">
        <v>43045</v>
      </c>
      <c r="O25" s="26">
        <v>7242000</v>
      </c>
      <c r="P25" s="30">
        <v>43045</v>
      </c>
      <c r="Q25" s="26">
        <f>7100000*1.02</f>
        <v>7242000</v>
      </c>
      <c r="R25" s="30">
        <v>43045</v>
      </c>
      <c r="S25" s="26">
        <v>0</v>
      </c>
      <c r="T25" s="27" t="s">
        <v>955</v>
      </c>
      <c r="U25" s="26" t="s">
        <v>955</v>
      </c>
      <c r="V25" s="27" t="s">
        <v>955</v>
      </c>
      <c r="W25" s="27" t="s">
        <v>955</v>
      </c>
      <c r="X25" s="27" t="s">
        <v>955</v>
      </c>
      <c r="Y25" s="27" t="s">
        <v>955</v>
      </c>
      <c r="Z25" s="27" t="s">
        <v>955</v>
      </c>
      <c r="AA25" s="27" t="s">
        <v>955</v>
      </c>
    </row>
    <row r="26" spans="1:27" x14ac:dyDescent="0.25">
      <c r="A26" s="12" t="s">
        <v>42</v>
      </c>
      <c r="B26" s="27" t="s">
        <v>954</v>
      </c>
      <c r="C26" s="27" t="s">
        <v>954</v>
      </c>
      <c r="D26" s="27" t="s">
        <v>954</v>
      </c>
      <c r="E26" s="27" t="s">
        <v>954</v>
      </c>
      <c r="F26" s="27" t="s">
        <v>954</v>
      </c>
      <c r="G26" s="27" t="s">
        <v>954</v>
      </c>
      <c r="H26" s="27" t="s">
        <v>954</v>
      </c>
      <c r="I26" s="27" t="s">
        <v>954</v>
      </c>
      <c r="J26" s="27" t="s">
        <v>954</v>
      </c>
      <c r="K26" s="33" t="s">
        <v>897</v>
      </c>
      <c r="L26" s="10" t="s">
        <v>886</v>
      </c>
      <c r="M26" s="29">
        <v>2040000</v>
      </c>
      <c r="N26" s="30">
        <v>43045</v>
      </c>
      <c r="O26" s="26">
        <v>2040000</v>
      </c>
      <c r="P26" s="30">
        <v>43045</v>
      </c>
      <c r="Q26" s="26">
        <f>2000000*1.02</f>
        <v>2040000</v>
      </c>
      <c r="R26" s="30">
        <v>43045</v>
      </c>
      <c r="S26" s="26">
        <v>0</v>
      </c>
      <c r="T26" s="27" t="s">
        <v>955</v>
      </c>
      <c r="U26" s="26" t="s">
        <v>955</v>
      </c>
      <c r="V26" s="27" t="s">
        <v>955</v>
      </c>
      <c r="W26" s="27" t="s">
        <v>955</v>
      </c>
      <c r="X26" s="27" t="s">
        <v>955</v>
      </c>
      <c r="Y26" s="27" t="s">
        <v>955</v>
      </c>
      <c r="Z26" s="27" t="s">
        <v>955</v>
      </c>
      <c r="AA26" s="27" t="s">
        <v>955</v>
      </c>
    </row>
    <row r="27" spans="1:27" x14ac:dyDescent="0.25">
      <c r="A27" s="12" t="s">
        <v>43</v>
      </c>
      <c r="B27" s="27" t="s">
        <v>954</v>
      </c>
      <c r="C27" s="27" t="s">
        <v>954</v>
      </c>
      <c r="D27" s="27" t="s">
        <v>954</v>
      </c>
      <c r="E27" s="27" t="s">
        <v>954</v>
      </c>
      <c r="F27" s="27" t="s">
        <v>954</v>
      </c>
      <c r="G27" s="27" t="s">
        <v>954</v>
      </c>
      <c r="H27" s="27" t="s">
        <v>954</v>
      </c>
      <c r="I27" s="27" t="s">
        <v>954</v>
      </c>
      <c r="J27" s="27" t="s">
        <v>954</v>
      </c>
      <c r="K27" s="33" t="s">
        <v>897</v>
      </c>
      <c r="L27" s="10" t="s">
        <v>886</v>
      </c>
      <c r="M27" s="29">
        <v>17340000</v>
      </c>
      <c r="N27" s="30">
        <v>43045</v>
      </c>
      <c r="O27" s="26">
        <v>17340000</v>
      </c>
      <c r="P27" s="30">
        <v>43045</v>
      </c>
      <c r="Q27" s="26">
        <f>17000000*1.02</f>
        <v>17340000</v>
      </c>
      <c r="R27" s="30">
        <v>43045</v>
      </c>
      <c r="S27" s="26">
        <v>0</v>
      </c>
      <c r="T27" s="27" t="s">
        <v>955</v>
      </c>
      <c r="U27" s="26" t="s">
        <v>955</v>
      </c>
      <c r="V27" s="27" t="s">
        <v>955</v>
      </c>
      <c r="W27" s="27" t="s">
        <v>955</v>
      </c>
      <c r="X27" s="27" t="s">
        <v>955</v>
      </c>
      <c r="Y27" s="27" t="s">
        <v>955</v>
      </c>
      <c r="Z27" s="27" t="s">
        <v>955</v>
      </c>
      <c r="AA27" s="27" t="s">
        <v>955</v>
      </c>
    </row>
    <row r="28" spans="1:27" x14ac:dyDescent="0.25">
      <c r="A28" s="12" t="s">
        <v>45</v>
      </c>
      <c r="B28" s="27">
        <v>2018</v>
      </c>
      <c r="C28" s="28">
        <v>1</v>
      </c>
      <c r="D28" s="12" t="s">
        <v>887</v>
      </c>
      <c r="E28" s="15" t="s">
        <v>877</v>
      </c>
      <c r="F28" s="27" t="s">
        <v>888</v>
      </c>
      <c r="G28" s="31" t="s">
        <v>889</v>
      </c>
      <c r="H28" s="27" t="s">
        <v>890</v>
      </c>
      <c r="I28" s="27" t="s">
        <v>891</v>
      </c>
      <c r="J28" s="32" t="s">
        <v>909</v>
      </c>
      <c r="K28" s="33" t="s">
        <v>897</v>
      </c>
      <c r="L28" s="10" t="s">
        <v>900</v>
      </c>
      <c r="M28" s="29">
        <v>918000</v>
      </c>
      <c r="N28" s="30">
        <v>43045</v>
      </c>
      <c r="O28" s="26">
        <v>909000</v>
      </c>
      <c r="P28" s="30">
        <v>43045</v>
      </c>
      <c r="Q28" s="26">
        <f>900000*1.01</f>
        <v>909000</v>
      </c>
      <c r="R28" s="30">
        <v>43045</v>
      </c>
      <c r="S28" s="29">
        <v>744484.61</v>
      </c>
      <c r="T28" s="35">
        <v>43304</v>
      </c>
      <c r="U28" s="26">
        <v>100</v>
      </c>
      <c r="V28" s="27" t="s">
        <v>960</v>
      </c>
      <c r="W28" s="27" t="s">
        <v>961</v>
      </c>
      <c r="X28" s="27" t="s">
        <v>885</v>
      </c>
      <c r="Y28" s="27" t="s">
        <v>963</v>
      </c>
      <c r="Z28" s="27" t="s">
        <v>962</v>
      </c>
      <c r="AA28" s="27" t="s">
        <v>965</v>
      </c>
    </row>
    <row r="29" spans="1:27" x14ac:dyDescent="0.25">
      <c r="A29" s="12" t="s">
        <v>46</v>
      </c>
      <c r="B29" s="27">
        <v>2018</v>
      </c>
      <c r="C29" s="28">
        <v>1</v>
      </c>
      <c r="D29" s="12" t="s">
        <v>887</v>
      </c>
      <c r="E29" s="15" t="s">
        <v>877</v>
      </c>
      <c r="F29" s="27" t="s">
        <v>888</v>
      </c>
      <c r="G29" s="31" t="s">
        <v>889</v>
      </c>
      <c r="H29" s="27" t="s">
        <v>890</v>
      </c>
      <c r="I29" s="27" t="s">
        <v>891</v>
      </c>
      <c r="J29" s="32" t="s">
        <v>909</v>
      </c>
      <c r="K29" s="33" t="s">
        <v>897</v>
      </c>
      <c r="L29" s="10" t="s">
        <v>900</v>
      </c>
      <c r="M29" s="29">
        <v>943500</v>
      </c>
      <c r="N29" s="30">
        <v>43045</v>
      </c>
      <c r="O29" s="26">
        <v>934250</v>
      </c>
      <c r="P29" s="30">
        <v>43045</v>
      </c>
      <c r="Q29" s="26">
        <f>925000*1.01</f>
        <v>934250</v>
      </c>
      <c r="R29" s="30">
        <v>43045</v>
      </c>
      <c r="S29" s="29">
        <v>787718.56</v>
      </c>
      <c r="T29" s="35">
        <v>43394</v>
      </c>
      <c r="U29" s="26">
        <v>100</v>
      </c>
      <c r="V29" s="27" t="s">
        <v>960</v>
      </c>
      <c r="W29" s="27" t="s">
        <v>961</v>
      </c>
      <c r="X29" s="27" t="s">
        <v>885</v>
      </c>
      <c r="Y29" s="27" t="s">
        <v>963</v>
      </c>
      <c r="Z29" s="27" t="s">
        <v>962</v>
      </c>
      <c r="AA29" s="27" t="s">
        <v>992</v>
      </c>
    </row>
    <row r="30" spans="1:27" x14ac:dyDescent="0.25">
      <c r="A30" s="10" t="s">
        <v>440</v>
      </c>
      <c r="B30" s="27">
        <v>2018</v>
      </c>
      <c r="C30" s="28">
        <v>1</v>
      </c>
      <c r="D30" s="12" t="s">
        <v>887</v>
      </c>
      <c r="E30" s="15" t="s">
        <v>877</v>
      </c>
      <c r="F30" s="27" t="s">
        <v>888</v>
      </c>
      <c r="G30" s="31" t="s">
        <v>889</v>
      </c>
      <c r="H30" s="27" t="s">
        <v>890</v>
      </c>
      <c r="I30" s="27" t="s">
        <v>891</v>
      </c>
      <c r="J30" s="32" t="s">
        <v>909</v>
      </c>
      <c r="K30" s="33" t="s">
        <v>897</v>
      </c>
      <c r="L30" s="10" t="s">
        <v>900</v>
      </c>
      <c r="M30" s="29">
        <v>11918000</v>
      </c>
      <c r="N30" s="30">
        <v>43045</v>
      </c>
      <c r="O30" s="26">
        <v>11918000</v>
      </c>
      <c r="P30" s="30">
        <v>43045</v>
      </c>
      <c r="Q30" s="26">
        <v>11918000</v>
      </c>
      <c r="R30" s="30">
        <v>43045</v>
      </c>
      <c r="S30" s="26">
        <v>0</v>
      </c>
      <c r="T30" s="27" t="s">
        <v>954</v>
      </c>
      <c r="U30" s="36">
        <v>0</v>
      </c>
      <c r="V30" s="27" t="s">
        <v>995</v>
      </c>
      <c r="W30" s="27" t="s">
        <v>993</v>
      </c>
      <c r="X30" s="27" t="s">
        <v>885</v>
      </c>
      <c r="Y30" s="27" t="s">
        <v>996</v>
      </c>
      <c r="Z30" s="27" t="s">
        <v>994</v>
      </c>
      <c r="AA30" s="27" t="s">
        <v>954</v>
      </c>
    </row>
    <row r="31" spans="1:27" x14ac:dyDescent="0.25">
      <c r="A31" s="10" t="s">
        <v>441</v>
      </c>
      <c r="B31" s="27">
        <v>2018</v>
      </c>
      <c r="C31" s="28">
        <v>1</v>
      </c>
      <c r="D31" s="12" t="s">
        <v>887</v>
      </c>
      <c r="E31" s="15" t="s">
        <v>877</v>
      </c>
      <c r="F31" s="27" t="s">
        <v>888</v>
      </c>
      <c r="G31" s="31" t="s">
        <v>889</v>
      </c>
      <c r="H31" s="27" t="s">
        <v>890</v>
      </c>
      <c r="I31" s="27" t="s">
        <v>891</v>
      </c>
      <c r="J31" s="32" t="s">
        <v>909</v>
      </c>
      <c r="K31" s="33" t="s">
        <v>897</v>
      </c>
      <c r="L31" s="10" t="s">
        <v>900</v>
      </c>
      <c r="M31" s="29">
        <v>2070500</v>
      </c>
      <c r="N31" s="30">
        <v>43045</v>
      </c>
      <c r="O31" s="26">
        <v>2070500</v>
      </c>
      <c r="P31" s="30">
        <v>43045</v>
      </c>
      <c r="Q31" s="26">
        <v>2070500</v>
      </c>
      <c r="R31" s="30">
        <v>43045</v>
      </c>
      <c r="S31" s="26">
        <v>0</v>
      </c>
      <c r="T31" s="27" t="s">
        <v>954</v>
      </c>
      <c r="U31" s="26">
        <v>52</v>
      </c>
      <c r="V31" s="27" t="s">
        <v>969</v>
      </c>
      <c r="W31" s="27" t="s">
        <v>967</v>
      </c>
      <c r="X31" s="27" t="s">
        <v>885</v>
      </c>
      <c r="Y31" s="27" t="s">
        <v>970</v>
      </c>
      <c r="Z31" s="27" t="s">
        <v>968</v>
      </c>
      <c r="AA31" s="27" t="s">
        <v>954</v>
      </c>
    </row>
    <row r="32" spans="1:27" x14ac:dyDescent="0.25">
      <c r="A32" s="12" t="s">
        <v>44</v>
      </c>
      <c r="B32" s="27">
        <v>2018</v>
      </c>
      <c r="C32" s="28">
        <v>1</v>
      </c>
      <c r="D32" s="12" t="s">
        <v>887</v>
      </c>
      <c r="E32" s="15" t="s">
        <v>877</v>
      </c>
      <c r="F32" s="27" t="s">
        <v>888</v>
      </c>
      <c r="G32" s="31" t="s">
        <v>889</v>
      </c>
      <c r="H32" s="27" t="s">
        <v>890</v>
      </c>
      <c r="I32" s="27" t="s">
        <v>891</v>
      </c>
      <c r="J32" s="32" t="s">
        <v>909</v>
      </c>
      <c r="K32" s="33" t="s">
        <v>897</v>
      </c>
      <c r="L32" s="10" t="s">
        <v>900</v>
      </c>
      <c r="M32" s="29">
        <v>10400000</v>
      </c>
      <c r="N32" s="30">
        <v>43045</v>
      </c>
      <c r="O32" s="26">
        <v>10200000</v>
      </c>
      <c r="P32" s="30">
        <v>43045</v>
      </c>
      <c r="Q32" s="26">
        <v>10200000</v>
      </c>
      <c r="R32" s="30">
        <v>43045</v>
      </c>
      <c r="S32" s="26">
        <v>10200000</v>
      </c>
      <c r="T32" s="27" t="s">
        <v>954</v>
      </c>
      <c r="U32" s="26">
        <v>100</v>
      </c>
      <c r="V32" s="27" t="s">
        <v>954</v>
      </c>
      <c r="W32" s="27" t="s">
        <v>954</v>
      </c>
      <c r="X32" s="27" t="s">
        <v>886</v>
      </c>
      <c r="Y32" s="27" t="s">
        <v>931</v>
      </c>
      <c r="Z32" s="27" t="s">
        <v>930</v>
      </c>
      <c r="AA32" s="27" t="s">
        <v>932</v>
      </c>
    </row>
    <row r="33" spans="1:27" x14ac:dyDescent="0.25">
      <c r="A33" s="27" t="s">
        <v>919</v>
      </c>
      <c r="B33" s="27">
        <v>2018</v>
      </c>
      <c r="C33" s="28">
        <v>1</v>
      </c>
      <c r="D33" s="12" t="s">
        <v>887</v>
      </c>
      <c r="E33" s="37">
        <v>23</v>
      </c>
      <c r="F33" s="27" t="s">
        <v>888</v>
      </c>
      <c r="G33" s="31" t="s">
        <v>889</v>
      </c>
      <c r="H33" s="27" t="s">
        <v>890</v>
      </c>
      <c r="I33" s="27" t="s">
        <v>891</v>
      </c>
      <c r="J33" s="32" t="s">
        <v>909</v>
      </c>
      <c r="K33" s="33" t="s">
        <v>920</v>
      </c>
      <c r="L33" s="10" t="s">
        <v>900</v>
      </c>
      <c r="M33" s="29">
        <v>26000000</v>
      </c>
      <c r="N33" s="30">
        <v>43045</v>
      </c>
      <c r="O33" s="26">
        <v>26000000</v>
      </c>
      <c r="P33" s="30">
        <v>43045</v>
      </c>
      <c r="Q33" s="26">
        <v>26000000</v>
      </c>
      <c r="R33" s="30">
        <v>43045</v>
      </c>
      <c r="S33" s="26">
        <v>0</v>
      </c>
      <c r="T33" s="27" t="s">
        <v>954</v>
      </c>
      <c r="U33" s="26">
        <v>35</v>
      </c>
      <c r="V33" s="27" t="s">
        <v>988</v>
      </c>
      <c r="W33" s="27" t="s">
        <v>989</v>
      </c>
      <c r="X33" s="27" t="s">
        <v>885</v>
      </c>
      <c r="Y33" s="27" t="s">
        <v>991</v>
      </c>
      <c r="Z33" s="27" t="s">
        <v>990</v>
      </c>
      <c r="AA33" s="27" t="s">
        <v>985</v>
      </c>
    </row>
    <row r="34" spans="1:27" x14ac:dyDescent="0.25">
      <c r="A34" s="12" t="s">
        <v>66</v>
      </c>
      <c r="B34" s="27" t="s">
        <v>954</v>
      </c>
      <c r="C34" s="27" t="s">
        <v>954</v>
      </c>
      <c r="D34" s="27" t="s">
        <v>954</v>
      </c>
      <c r="E34" s="27" t="s">
        <v>954</v>
      </c>
      <c r="F34" s="27" t="s">
        <v>954</v>
      </c>
      <c r="G34" s="27" t="s">
        <v>954</v>
      </c>
      <c r="H34" s="27" t="s">
        <v>954</v>
      </c>
      <c r="I34" s="27" t="s">
        <v>954</v>
      </c>
      <c r="J34" s="27" t="s">
        <v>954</v>
      </c>
      <c r="K34" s="33" t="s">
        <v>922</v>
      </c>
      <c r="L34" s="10" t="s">
        <v>886</v>
      </c>
      <c r="M34" s="29">
        <v>416000</v>
      </c>
      <c r="N34" s="30">
        <v>43045</v>
      </c>
      <c r="O34" s="26">
        <v>416000</v>
      </c>
      <c r="P34" s="30">
        <v>43045</v>
      </c>
      <c r="Q34" s="26">
        <f>400000*1.04</f>
        <v>416000</v>
      </c>
      <c r="R34" s="30">
        <v>43045</v>
      </c>
      <c r="S34" s="26">
        <v>0</v>
      </c>
      <c r="T34" s="27" t="s">
        <v>955</v>
      </c>
      <c r="U34" s="26" t="s">
        <v>955</v>
      </c>
      <c r="V34" s="27" t="s">
        <v>955</v>
      </c>
      <c r="W34" s="27" t="s">
        <v>955</v>
      </c>
      <c r="X34" s="27" t="s">
        <v>955</v>
      </c>
      <c r="Y34" s="27" t="s">
        <v>955</v>
      </c>
      <c r="Z34" s="27" t="s">
        <v>955</v>
      </c>
      <c r="AA34" s="27" t="s">
        <v>955</v>
      </c>
    </row>
    <row r="35" spans="1:27" x14ac:dyDescent="0.25">
      <c r="A35" s="12" t="s">
        <v>67</v>
      </c>
      <c r="B35" s="27" t="s">
        <v>954</v>
      </c>
      <c r="C35" s="27" t="s">
        <v>954</v>
      </c>
      <c r="D35" s="27" t="s">
        <v>954</v>
      </c>
      <c r="E35" s="27" t="s">
        <v>954</v>
      </c>
      <c r="F35" s="27" t="s">
        <v>954</v>
      </c>
      <c r="G35" s="27" t="s">
        <v>954</v>
      </c>
      <c r="H35" s="27" t="s">
        <v>954</v>
      </c>
      <c r="I35" s="27" t="s">
        <v>954</v>
      </c>
      <c r="J35" s="27" t="s">
        <v>954</v>
      </c>
      <c r="K35" s="33" t="s">
        <v>922</v>
      </c>
      <c r="L35" s="10" t="s">
        <v>886</v>
      </c>
      <c r="M35" s="29">
        <v>416000</v>
      </c>
      <c r="N35" s="30">
        <v>43045</v>
      </c>
      <c r="O35" s="26">
        <v>416000</v>
      </c>
      <c r="P35" s="30">
        <v>43045</v>
      </c>
      <c r="Q35" s="26">
        <f>400000*1.04</f>
        <v>416000</v>
      </c>
      <c r="R35" s="30">
        <v>43045</v>
      </c>
      <c r="S35" s="26">
        <v>0</v>
      </c>
      <c r="T35" s="27" t="s">
        <v>955</v>
      </c>
      <c r="U35" s="26" t="s">
        <v>955</v>
      </c>
      <c r="V35" s="27" t="s">
        <v>955</v>
      </c>
      <c r="W35" s="27" t="s">
        <v>955</v>
      </c>
      <c r="X35" s="27" t="s">
        <v>955</v>
      </c>
      <c r="Y35" s="27" t="s">
        <v>955</v>
      </c>
      <c r="Z35" s="27" t="s">
        <v>955</v>
      </c>
      <c r="AA35" s="27" t="s">
        <v>955</v>
      </c>
    </row>
    <row r="36" spans="1:27" x14ac:dyDescent="0.25">
      <c r="A36" s="12" t="s">
        <v>68</v>
      </c>
      <c r="B36" s="27" t="s">
        <v>954</v>
      </c>
      <c r="C36" s="27" t="s">
        <v>954</v>
      </c>
      <c r="D36" s="27" t="s">
        <v>954</v>
      </c>
      <c r="E36" s="27" t="s">
        <v>954</v>
      </c>
      <c r="F36" s="27" t="s">
        <v>954</v>
      </c>
      <c r="G36" s="27" t="s">
        <v>954</v>
      </c>
      <c r="H36" s="27" t="s">
        <v>954</v>
      </c>
      <c r="I36" s="27" t="s">
        <v>954</v>
      </c>
      <c r="J36" s="27" t="s">
        <v>954</v>
      </c>
      <c r="K36" s="33" t="s">
        <v>922</v>
      </c>
      <c r="L36" s="10" t="s">
        <v>886</v>
      </c>
      <c r="M36" s="29">
        <v>1560000</v>
      </c>
      <c r="N36" s="30">
        <v>43045</v>
      </c>
      <c r="O36" s="26">
        <v>1560000</v>
      </c>
      <c r="P36" s="30">
        <v>43045</v>
      </c>
      <c r="Q36" s="26">
        <f>1500000*1.04</f>
        <v>1560000</v>
      </c>
      <c r="R36" s="30">
        <v>43045</v>
      </c>
      <c r="S36" s="26">
        <v>0</v>
      </c>
      <c r="T36" s="27" t="s">
        <v>955</v>
      </c>
      <c r="U36" s="26" t="s">
        <v>955</v>
      </c>
      <c r="V36" s="27" t="s">
        <v>955</v>
      </c>
      <c r="W36" s="27" t="s">
        <v>955</v>
      </c>
      <c r="X36" s="27" t="s">
        <v>955</v>
      </c>
      <c r="Y36" s="27" t="s">
        <v>955</v>
      </c>
      <c r="Z36" s="27" t="s">
        <v>955</v>
      </c>
      <c r="AA36" s="27" t="s">
        <v>955</v>
      </c>
    </row>
    <row r="37" spans="1:27" x14ac:dyDescent="0.25">
      <c r="A37" s="12" t="s">
        <v>69</v>
      </c>
      <c r="B37" s="27" t="s">
        <v>954</v>
      </c>
      <c r="C37" s="27" t="s">
        <v>954</v>
      </c>
      <c r="D37" s="27" t="s">
        <v>954</v>
      </c>
      <c r="E37" s="27" t="s">
        <v>954</v>
      </c>
      <c r="F37" s="27" t="s">
        <v>954</v>
      </c>
      <c r="G37" s="27" t="s">
        <v>954</v>
      </c>
      <c r="H37" s="27" t="s">
        <v>954</v>
      </c>
      <c r="I37" s="27" t="s">
        <v>954</v>
      </c>
      <c r="J37" s="27" t="s">
        <v>954</v>
      </c>
      <c r="K37" s="33" t="s">
        <v>922</v>
      </c>
      <c r="L37" s="10" t="s">
        <v>886</v>
      </c>
      <c r="M37" s="29">
        <v>364000</v>
      </c>
      <c r="N37" s="30">
        <v>43045</v>
      </c>
      <c r="O37" s="26">
        <v>364000</v>
      </c>
      <c r="P37" s="30">
        <v>43045</v>
      </c>
      <c r="Q37" s="26">
        <f>350000*1.04</f>
        <v>364000</v>
      </c>
      <c r="R37" s="30">
        <v>43045</v>
      </c>
      <c r="S37" s="26">
        <v>0</v>
      </c>
      <c r="T37" s="27" t="s">
        <v>955</v>
      </c>
      <c r="U37" s="26" t="s">
        <v>955</v>
      </c>
      <c r="V37" s="27" t="s">
        <v>955</v>
      </c>
      <c r="W37" s="27" t="s">
        <v>955</v>
      </c>
      <c r="X37" s="27" t="s">
        <v>955</v>
      </c>
      <c r="Y37" s="27" t="s">
        <v>955</v>
      </c>
      <c r="Z37" s="27" t="s">
        <v>955</v>
      </c>
      <c r="AA37" s="27" t="s">
        <v>955</v>
      </c>
    </row>
    <row r="38" spans="1:27" x14ac:dyDescent="0.25">
      <c r="A38" s="12" t="s">
        <v>70</v>
      </c>
      <c r="B38" s="27" t="s">
        <v>954</v>
      </c>
      <c r="C38" s="27" t="s">
        <v>954</v>
      </c>
      <c r="D38" s="27" t="s">
        <v>954</v>
      </c>
      <c r="E38" s="27" t="s">
        <v>954</v>
      </c>
      <c r="F38" s="27" t="s">
        <v>954</v>
      </c>
      <c r="G38" s="27" t="s">
        <v>954</v>
      </c>
      <c r="H38" s="27" t="s">
        <v>954</v>
      </c>
      <c r="I38" s="27" t="s">
        <v>954</v>
      </c>
      <c r="J38" s="27" t="s">
        <v>954</v>
      </c>
      <c r="K38" s="33" t="s">
        <v>922</v>
      </c>
      <c r="L38" s="10" t="s">
        <v>886</v>
      </c>
      <c r="M38" s="29">
        <v>208000</v>
      </c>
      <c r="N38" s="30">
        <v>43045</v>
      </c>
      <c r="O38" s="26">
        <v>208000</v>
      </c>
      <c r="P38" s="30">
        <v>43045</v>
      </c>
      <c r="Q38" s="26">
        <f>200000*1.04</f>
        <v>208000</v>
      </c>
      <c r="R38" s="30">
        <v>43045</v>
      </c>
      <c r="S38" s="26">
        <v>0</v>
      </c>
      <c r="T38" s="27" t="s">
        <v>955</v>
      </c>
      <c r="U38" s="26" t="s">
        <v>955</v>
      </c>
      <c r="V38" s="27" t="s">
        <v>955</v>
      </c>
      <c r="W38" s="27" t="s">
        <v>955</v>
      </c>
      <c r="X38" s="27" t="s">
        <v>955</v>
      </c>
      <c r="Y38" s="27" t="s">
        <v>955</v>
      </c>
      <c r="Z38" s="27" t="s">
        <v>955</v>
      </c>
      <c r="AA38" s="27" t="s">
        <v>955</v>
      </c>
    </row>
    <row r="39" spans="1:27" x14ac:dyDescent="0.25">
      <c r="A39" s="12" t="s">
        <v>71</v>
      </c>
      <c r="B39" s="27" t="s">
        <v>954</v>
      </c>
      <c r="C39" s="27" t="s">
        <v>954</v>
      </c>
      <c r="D39" s="27" t="s">
        <v>954</v>
      </c>
      <c r="E39" s="27" t="s">
        <v>954</v>
      </c>
      <c r="F39" s="27" t="s">
        <v>954</v>
      </c>
      <c r="G39" s="27" t="s">
        <v>954</v>
      </c>
      <c r="H39" s="27" t="s">
        <v>954</v>
      </c>
      <c r="I39" s="27" t="s">
        <v>954</v>
      </c>
      <c r="J39" s="27" t="s">
        <v>954</v>
      </c>
      <c r="K39" s="33" t="s">
        <v>922</v>
      </c>
      <c r="L39" s="10" t="s">
        <v>886</v>
      </c>
      <c r="M39" s="29">
        <v>624000</v>
      </c>
      <c r="N39" s="30">
        <v>43045</v>
      </c>
      <c r="O39" s="26">
        <v>624000</v>
      </c>
      <c r="P39" s="30">
        <v>43045</v>
      </c>
      <c r="Q39" s="26">
        <f>600000*1.04</f>
        <v>624000</v>
      </c>
      <c r="R39" s="30">
        <v>43045</v>
      </c>
      <c r="S39" s="26">
        <v>0</v>
      </c>
      <c r="T39" s="27" t="s">
        <v>955</v>
      </c>
      <c r="U39" s="26" t="s">
        <v>955</v>
      </c>
      <c r="V39" s="27" t="s">
        <v>955</v>
      </c>
      <c r="W39" s="27" t="s">
        <v>955</v>
      </c>
      <c r="X39" s="27" t="s">
        <v>955</v>
      </c>
      <c r="Y39" s="27" t="s">
        <v>955</v>
      </c>
      <c r="Z39" s="27" t="s">
        <v>955</v>
      </c>
      <c r="AA39" s="27" t="s">
        <v>955</v>
      </c>
    </row>
    <row r="40" spans="1:27" x14ac:dyDescent="0.25">
      <c r="A40" s="12" t="s">
        <v>72</v>
      </c>
      <c r="B40" s="27" t="s">
        <v>954</v>
      </c>
      <c r="C40" s="27" t="s">
        <v>954</v>
      </c>
      <c r="D40" s="27" t="s">
        <v>954</v>
      </c>
      <c r="E40" s="27" t="s">
        <v>954</v>
      </c>
      <c r="F40" s="27" t="s">
        <v>954</v>
      </c>
      <c r="G40" s="27" t="s">
        <v>954</v>
      </c>
      <c r="H40" s="27" t="s">
        <v>954</v>
      </c>
      <c r="I40" s="27" t="s">
        <v>954</v>
      </c>
      <c r="J40" s="27" t="s">
        <v>954</v>
      </c>
      <c r="K40" s="33" t="s">
        <v>922</v>
      </c>
      <c r="L40" s="10" t="s">
        <v>886</v>
      </c>
      <c r="M40" s="29">
        <v>416000</v>
      </c>
      <c r="N40" s="30">
        <v>43045</v>
      </c>
      <c r="O40" s="26">
        <v>416000</v>
      </c>
      <c r="P40" s="30">
        <v>43045</v>
      </c>
      <c r="Q40" s="26">
        <f>400000*1.04</f>
        <v>416000</v>
      </c>
      <c r="R40" s="30">
        <v>43045</v>
      </c>
      <c r="S40" s="26">
        <v>0</v>
      </c>
      <c r="T40" s="27" t="s">
        <v>955</v>
      </c>
      <c r="U40" s="26" t="s">
        <v>955</v>
      </c>
      <c r="V40" s="27" t="s">
        <v>955</v>
      </c>
      <c r="W40" s="27" t="s">
        <v>955</v>
      </c>
      <c r="X40" s="27" t="s">
        <v>955</v>
      </c>
      <c r="Y40" s="27" t="s">
        <v>955</v>
      </c>
      <c r="Z40" s="27" t="s">
        <v>955</v>
      </c>
      <c r="AA40" s="27" t="s">
        <v>955</v>
      </c>
    </row>
    <row r="41" spans="1:27" x14ac:dyDescent="0.25">
      <c r="A41" s="12" t="s">
        <v>73</v>
      </c>
      <c r="B41" s="27" t="s">
        <v>954</v>
      </c>
      <c r="C41" s="27" t="s">
        <v>954</v>
      </c>
      <c r="D41" s="27" t="s">
        <v>954</v>
      </c>
      <c r="E41" s="27" t="s">
        <v>954</v>
      </c>
      <c r="F41" s="27" t="s">
        <v>954</v>
      </c>
      <c r="G41" s="27" t="s">
        <v>954</v>
      </c>
      <c r="H41" s="27" t="s">
        <v>954</v>
      </c>
      <c r="I41" s="27" t="s">
        <v>954</v>
      </c>
      <c r="J41" s="27" t="s">
        <v>954</v>
      </c>
      <c r="K41" s="33" t="s">
        <v>922</v>
      </c>
      <c r="L41" s="10" t="s">
        <v>886</v>
      </c>
      <c r="M41" s="29">
        <v>1040000</v>
      </c>
      <c r="N41" s="30">
        <v>43045</v>
      </c>
      <c r="O41" s="26">
        <v>1040000</v>
      </c>
      <c r="P41" s="30">
        <v>43045</v>
      </c>
      <c r="Q41" s="26">
        <f>1000000*1.04</f>
        <v>1040000</v>
      </c>
      <c r="R41" s="30">
        <v>43045</v>
      </c>
      <c r="S41" s="26">
        <v>0</v>
      </c>
      <c r="T41" s="27" t="s">
        <v>955</v>
      </c>
      <c r="U41" s="26" t="s">
        <v>955</v>
      </c>
      <c r="V41" s="27" t="s">
        <v>955</v>
      </c>
      <c r="W41" s="27" t="s">
        <v>955</v>
      </c>
      <c r="X41" s="27" t="s">
        <v>955</v>
      </c>
      <c r="Y41" s="27" t="s">
        <v>955</v>
      </c>
      <c r="Z41" s="27" t="s">
        <v>955</v>
      </c>
      <c r="AA41" s="27" t="s">
        <v>955</v>
      </c>
    </row>
    <row r="42" spans="1:27" x14ac:dyDescent="0.25">
      <c r="A42" s="12" t="s">
        <v>74</v>
      </c>
      <c r="B42" s="27" t="s">
        <v>954</v>
      </c>
      <c r="C42" s="27" t="s">
        <v>954</v>
      </c>
      <c r="D42" s="27" t="s">
        <v>954</v>
      </c>
      <c r="E42" s="27" t="s">
        <v>954</v>
      </c>
      <c r="F42" s="27" t="s">
        <v>954</v>
      </c>
      <c r="G42" s="27" t="s">
        <v>954</v>
      </c>
      <c r="H42" s="27" t="s">
        <v>954</v>
      </c>
      <c r="I42" s="27" t="s">
        <v>954</v>
      </c>
      <c r="J42" s="27" t="s">
        <v>954</v>
      </c>
      <c r="K42" s="33" t="s">
        <v>922</v>
      </c>
      <c r="L42" s="10" t="s">
        <v>886</v>
      </c>
      <c r="M42" s="29">
        <v>104000</v>
      </c>
      <c r="N42" s="30">
        <v>43045</v>
      </c>
      <c r="O42" s="26">
        <v>104000</v>
      </c>
      <c r="P42" s="30">
        <v>43045</v>
      </c>
      <c r="Q42" s="26">
        <f>100000*1.04</f>
        <v>104000</v>
      </c>
      <c r="R42" s="30">
        <v>43045</v>
      </c>
      <c r="S42" s="26">
        <v>0</v>
      </c>
      <c r="T42" s="27" t="s">
        <v>955</v>
      </c>
      <c r="U42" s="26" t="s">
        <v>955</v>
      </c>
      <c r="V42" s="27" t="s">
        <v>955</v>
      </c>
      <c r="W42" s="27" t="s">
        <v>955</v>
      </c>
      <c r="X42" s="27" t="s">
        <v>955</v>
      </c>
      <c r="Y42" s="27" t="s">
        <v>955</v>
      </c>
      <c r="Z42" s="27" t="s">
        <v>955</v>
      </c>
      <c r="AA42" s="27" t="s">
        <v>955</v>
      </c>
    </row>
    <row r="43" spans="1:27" x14ac:dyDescent="0.25">
      <c r="A43" s="12" t="s">
        <v>75</v>
      </c>
      <c r="B43" s="27" t="s">
        <v>954</v>
      </c>
      <c r="C43" s="27" t="s">
        <v>954</v>
      </c>
      <c r="D43" s="27" t="s">
        <v>954</v>
      </c>
      <c r="E43" s="27" t="s">
        <v>954</v>
      </c>
      <c r="F43" s="27" t="s">
        <v>954</v>
      </c>
      <c r="G43" s="27" t="s">
        <v>954</v>
      </c>
      <c r="H43" s="27" t="s">
        <v>954</v>
      </c>
      <c r="I43" s="27" t="s">
        <v>954</v>
      </c>
      <c r="J43" s="27" t="s">
        <v>954</v>
      </c>
      <c r="K43" s="33" t="s">
        <v>922</v>
      </c>
      <c r="L43" s="10" t="s">
        <v>886</v>
      </c>
      <c r="M43" s="29">
        <v>312000</v>
      </c>
      <c r="N43" s="30">
        <v>43045</v>
      </c>
      <c r="O43" s="26">
        <v>312000</v>
      </c>
      <c r="P43" s="30">
        <v>43045</v>
      </c>
      <c r="Q43" s="26">
        <f>300000*1.04</f>
        <v>312000</v>
      </c>
      <c r="R43" s="30">
        <v>43045</v>
      </c>
      <c r="S43" s="26">
        <v>0</v>
      </c>
      <c r="T43" s="27" t="s">
        <v>955</v>
      </c>
      <c r="U43" s="26" t="s">
        <v>955</v>
      </c>
      <c r="V43" s="27" t="s">
        <v>955</v>
      </c>
      <c r="W43" s="27" t="s">
        <v>955</v>
      </c>
      <c r="X43" s="27" t="s">
        <v>955</v>
      </c>
      <c r="Y43" s="27" t="s">
        <v>955</v>
      </c>
      <c r="Z43" s="27" t="s">
        <v>955</v>
      </c>
      <c r="AA43" s="27" t="s">
        <v>955</v>
      </c>
    </row>
    <row r="44" spans="1:27" x14ac:dyDescent="0.25">
      <c r="A44" s="12" t="s">
        <v>76</v>
      </c>
      <c r="B44" s="27" t="s">
        <v>954</v>
      </c>
      <c r="C44" s="27" t="s">
        <v>954</v>
      </c>
      <c r="D44" s="27" t="s">
        <v>954</v>
      </c>
      <c r="E44" s="27" t="s">
        <v>954</v>
      </c>
      <c r="F44" s="27" t="s">
        <v>954</v>
      </c>
      <c r="G44" s="27" t="s">
        <v>954</v>
      </c>
      <c r="H44" s="27" t="s">
        <v>954</v>
      </c>
      <c r="I44" s="27" t="s">
        <v>954</v>
      </c>
      <c r="J44" s="27" t="s">
        <v>954</v>
      </c>
      <c r="K44" s="33" t="s">
        <v>922</v>
      </c>
      <c r="L44" s="10" t="s">
        <v>886</v>
      </c>
      <c r="M44" s="29">
        <v>104000</v>
      </c>
      <c r="N44" s="30">
        <v>43045</v>
      </c>
      <c r="O44" s="26">
        <v>104000</v>
      </c>
      <c r="P44" s="30">
        <v>43045</v>
      </c>
      <c r="Q44" s="26">
        <f>100000*1.04</f>
        <v>104000</v>
      </c>
      <c r="R44" s="30">
        <v>43045</v>
      </c>
      <c r="S44" s="26">
        <v>0</v>
      </c>
      <c r="T44" s="27" t="s">
        <v>955</v>
      </c>
      <c r="U44" s="26" t="s">
        <v>955</v>
      </c>
      <c r="V44" s="27" t="s">
        <v>955</v>
      </c>
      <c r="W44" s="27" t="s">
        <v>955</v>
      </c>
      <c r="X44" s="27" t="s">
        <v>955</v>
      </c>
      <c r="Y44" s="27" t="s">
        <v>955</v>
      </c>
      <c r="Z44" s="27" t="s">
        <v>955</v>
      </c>
      <c r="AA44" s="27" t="s">
        <v>955</v>
      </c>
    </row>
    <row r="45" spans="1:27" x14ac:dyDescent="0.25">
      <c r="A45" s="12" t="s">
        <v>77</v>
      </c>
      <c r="B45" s="27" t="s">
        <v>954</v>
      </c>
      <c r="C45" s="27" t="s">
        <v>954</v>
      </c>
      <c r="D45" s="27" t="s">
        <v>954</v>
      </c>
      <c r="E45" s="27" t="s">
        <v>954</v>
      </c>
      <c r="F45" s="27" t="s">
        <v>954</v>
      </c>
      <c r="G45" s="27" t="s">
        <v>954</v>
      </c>
      <c r="H45" s="27" t="s">
        <v>954</v>
      </c>
      <c r="I45" s="27" t="s">
        <v>954</v>
      </c>
      <c r="J45" s="27" t="s">
        <v>954</v>
      </c>
      <c r="K45" s="33" t="s">
        <v>922</v>
      </c>
      <c r="L45" s="10" t="s">
        <v>886</v>
      </c>
      <c r="M45" s="29">
        <v>312000</v>
      </c>
      <c r="N45" s="30">
        <v>43045</v>
      </c>
      <c r="O45" s="26">
        <v>312000</v>
      </c>
      <c r="P45" s="30">
        <v>43045</v>
      </c>
      <c r="Q45" s="26">
        <f>300000*1.04</f>
        <v>312000</v>
      </c>
      <c r="R45" s="30">
        <v>43045</v>
      </c>
      <c r="S45" s="26">
        <v>0</v>
      </c>
      <c r="T45" s="27" t="s">
        <v>955</v>
      </c>
      <c r="U45" s="26" t="s">
        <v>955</v>
      </c>
      <c r="V45" s="27" t="s">
        <v>955</v>
      </c>
      <c r="W45" s="27" t="s">
        <v>955</v>
      </c>
      <c r="X45" s="27" t="s">
        <v>955</v>
      </c>
      <c r="Y45" s="27" t="s">
        <v>955</v>
      </c>
      <c r="Z45" s="27" t="s">
        <v>955</v>
      </c>
      <c r="AA45" s="27" t="s">
        <v>955</v>
      </c>
    </row>
    <row r="46" spans="1:27" x14ac:dyDescent="0.25">
      <c r="A46" s="12" t="s">
        <v>78</v>
      </c>
      <c r="B46" s="27" t="s">
        <v>954</v>
      </c>
      <c r="C46" s="27" t="s">
        <v>954</v>
      </c>
      <c r="D46" s="27" t="s">
        <v>954</v>
      </c>
      <c r="E46" s="27" t="s">
        <v>954</v>
      </c>
      <c r="F46" s="27" t="s">
        <v>954</v>
      </c>
      <c r="G46" s="27" t="s">
        <v>954</v>
      </c>
      <c r="H46" s="27" t="s">
        <v>954</v>
      </c>
      <c r="I46" s="27" t="s">
        <v>954</v>
      </c>
      <c r="J46" s="27" t="s">
        <v>954</v>
      </c>
      <c r="K46" s="33" t="s">
        <v>922</v>
      </c>
      <c r="L46" s="10" t="s">
        <v>886</v>
      </c>
      <c r="M46" s="29">
        <v>312000</v>
      </c>
      <c r="N46" s="30">
        <v>43045</v>
      </c>
      <c r="O46" s="26">
        <v>312000</v>
      </c>
      <c r="P46" s="30">
        <v>43045</v>
      </c>
      <c r="Q46" s="26">
        <f>300000*1.04</f>
        <v>312000</v>
      </c>
      <c r="R46" s="30">
        <v>43045</v>
      </c>
      <c r="S46" s="26">
        <v>0</v>
      </c>
      <c r="T46" s="27" t="s">
        <v>955</v>
      </c>
      <c r="U46" s="26" t="s">
        <v>955</v>
      </c>
      <c r="V46" s="27" t="s">
        <v>955</v>
      </c>
      <c r="W46" s="27" t="s">
        <v>955</v>
      </c>
      <c r="X46" s="27" t="s">
        <v>955</v>
      </c>
      <c r="Y46" s="27" t="s">
        <v>955</v>
      </c>
      <c r="Z46" s="27" t="s">
        <v>955</v>
      </c>
      <c r="AA46" s="27" t="s">
        <v>955</v>
      </c>
    </row>
    <row r="47" spans="1:27" x14ac:dyDescent="0.25">
      <c r="A47" s="12" t="s">
        <v>79</v>
      </c>
      <c r="B47" s="27" t="s">
        <v>954</v>
      </c>
      <c r="C47" s="27" t="s">
        <v>954</v>
      </c>
      <c r="D47" s="27" t="s">
        <v>954</v>
      </c>
      <c r="E47" s="27" t="s">
        <v>954</v>
      </c>
      <c r="F47" s="27" t="s">
        <v>954</v>
      </c>
      <c r="G47" s="27" t="s">
        <v>954</v>
      </c>
      <c r="H47" s="27" t="s">
        <v>954</v>
      </c>
      <c r="I47" s="27" t="s">
        <v>954</v>
      </c>
      <c r="J47" s="27" t="s">
        <v>954</v>
      </c>
      <c r="K47" s="33" t="s">
        <v>922</v>
      </c>
      <c r="L47" s="10" t="s">
        <v>886</v>
      </c>
      <c r="M47" s="29">
        <v>104000</v>
      </c>
      <c r="N47" s="30">
        <v>43045</v>
      </c>
      <c r="O47" s="26">
        <v>104000</v>
      </c>
      <c r="P47" s="30">
        <v>43045</v>
      </c>
      <c r="Q47" s="26">
        <f>100000*1.04</f>
        <v>104000</v>
      </c>
      <c r="R47" s="30">
        <v>43045</v>
      </c>
      <c r="S47" s="26">
        <v>0</v>
      </c>
      <c r="T47" s="27" t="s">
        <v>955</v>
      </c>
      <c r="U47" s="26" t="s">
        <v>955</v>
      </c>
      <c r="V47" s="27" t="s">
        <v>955</v>
      </c>
      <c r="W47" s="27" t="s">
        <v>955</v>
      </c>
      <c r="X47" s="27" t="s">
        <v>955</v>
      </c>
      <c r="Y47" s="27" t="s">
        <v>955</v>
      </c>
      <c r="Z47" s="27" t="s">
        <v>955</v>
      </c>
      <c r="AA47" s="27" t="s">
        <v>955</v>
      </c>
    </row>
    <row r="48" spans="1:27" x14ac:dyDescent="0.25">
      <c r="A48" s="12" t="s">
        <v>80</v>
      </c>
      <c r="B48" s="27" t="s">
        <v>954</v>
      </c>
      <c r="C48" s="27" t="s">
        <v>954</v>
      </c>
      <c r="D48" s="27" t="s">
        <v>954</v>
      </c>
      <c r="E48" s="27" t="s">
        <v>954</v>
      </c>
      <c r="F48" s="27" t="s">
        <v>954</v>
      </c>
      <c r="G48" s="27" t="s">
        <v>954</v>
      </c>
      <c r="H48" s="27" t="s">
        <v>954</v>
      </c>
      <c r="I48" s="27" t="s">
        <v>954</v>
      </c>
      <c r="J48" s="27" t="s">
        <v>954</v>
      </c>
      <c r="K48" s="33" t="s">
        <v>922</v>
      </c>
      <c r="L48" s="10" t="s">
        <v>886</v>
      </c>
      <c r="M48" s="29">
        <v>312000</v>
      </c>
      <c r="N48" s="30">
        <v>43045</v>
      </c>
      <c r="O48" s="26">
        <v>312000</v>
      </c>
      <c r="P48" s="30">
        <v>43045</v>
      </c>
      <c r="Q48" s="26">
        <f>300000*1.04</f>
        <v>312000</v>
      </c>
      <c r="R48" s="30">
        <v>43045</v>
      </c>
      <c r="S48" s="26">
        <v>0</v>
      </c>
      <c r="T48" s="27" t="s">
        <v>955</v>
      </c>
      <c r="U48" s="26" t="s">
        <v>955</v>
      </c>
      <c r="V48" s="27" t="s">
        <v>955</v>
      </c>
      <c r="W48" s="27" t="s">
        <v>955</v>
      </c>
      <c r="X48" s="27" t="s">
        <v>955</v>
      </c>
      <c r="Y48" s="27" t="s">
        <v>955</v>
      </c>
      <c r="Z48" s="27" t="s">
        <v>955</v>
      </c>
      <c r="AA48" s="27" t="s">
        <v>955</v>
      </c>
    </row>
    <row r="49" spans="1:27" x14ac:dyDescent="0.25">
      <c r="A49" s="12" t="s">
        <v>81</v>
      </c>
      <c r="B49" s="27" t="s">
        <v>954</v>
      </c>
      <c r="C49" s="27" t="s">
        <v>954</v>
      </c>
      <c r="D49" s="27" t="s">
        <v>954</v>
      </c>
      <c r="E49" s="27" t="s">
        <v>954</v>
      </c>
      <c r="F49" s="27" t="s">
        <v>954</v>
      </c>
      <c r="G49" s="27" t="s">
        <v>954</v>
      </c>
      <c r="H49" s="27" t="s">
        <v>954</v>
      </c>
      <c r="I49" s="27" t="s">
        <v>954</v>
      </c>
      <c r="J49" s="27" t="s">
        <v>954</v>
      </c>
      <c r="K49" s="33" t="s">
        <v>922</v>
      </c>
      <c r="L49" s="10" t="s">
        <v>886</v>
      </c>
      <c r="M49" s="29">
        <v>104000</v>
      </c>
      <c r="N49" s="30">
        <v>43045</v>
      </c>
      <c r="O49" s="26">
        <v>104000</v>
      </c>
      <c r="P49" s="30">
        <v>43045</v>
      </c>
      <c r="Q49" s="26">
        <f>100000*1.04</f>
        <v>104000</v>
      </c>
      <c r="R49" s="30">
        <v>43045</v>
      </c>
      <c r="S49" s="26">
        <v>0</v>
      </c>
      <c r="T49" s="27" t="s">
        <v>955</v>
      </c>
      <c r="U49" s="26" t="s">
        <v>955</v>
      </c>
      <c r="V49" s="27" t="s">
        <v>955</v>
      </c>
      <c r="W49" s="27" t="s">
        <v>955</v>
      </c>
      <c r="X49" s="27" t="s">
        <v>955</v>
      </c>
      <c r="Y49" s="27" t="s">
        <v>955</v>
      </c>
      <c r="Z49" s="27" t="s">
        <v>955</v>
      </c>
      <c r="AA49" s="27" t="s">
        <v>955</v>
      </c>
    </row>
    <row r="50" spans="1:27" x14ac:dyDescent="0.25">
      <c r="A50" s="12" t="s">
        <v>82</v>
      </c>
      <c r="B50" s="27" t="s">
        <v>954</v>
      </c>
      <c r="C50" s="27" t="s">
        <v>954</v>
      </c>
      <c r="D50" s="27" t="s">
        <v>954</v>
      </c>
      <c r="E50" s="27" t="s">
        <v>954</v>
      </c>
      <c r="F50" s="27" t="s">
        <v>954</v>
      </c>
      <c r="G50" s="27" t="s">
        <v>954</v>
      </c>
      <c r="H50" s="27" t="s">
        <v>954</v>
      </c>
      <c r="I50" s="27" t="s">
        <v>954</v>
      </c>
      <c r="J50" s="27" t="s">
        <v>954</v>
      </c>
      <c r="K50" s="33" t="s">
        <v>922</v>
      </c>
      <c r="L50" s="10" t="s">
        <v>886</v>
      </c>
      <c r="M50" s="29">
        <v>416000</v>
      </c>
      <c r="N50" s="30">
        <v>43045</v>
      </c>
      <c r="O50" s="26">
        <v>416000</v>
      </c>
      <c r="P50" s="30">
        <v>43045</v>
      </c>
      <c r="Q50" s="26">
        <f>400000*1.04</f>
        <v>416000</v>
      </c>
      <c r="R50" s="30">
        <v>43045</v>
      </c>
      <c r="S50" s="26">
        <v>0</v>
      </c>
      <c r="T50" s="27" t="s">
        <v>955</v>
      </c>
      <c r="U50" s="26" t="s">
        <v>955</v>
      </c>
      <c r="V50" s="27" t="s">
        <v>955</v>
      </c>
      <c r="W50" s="27" t="s">
        <v>955</v>
      </c>
      <c r="X50" s="27" t="s">
        <v>955</v>
      </c>
      <c r="Y50" s="27" t="s">
        <v>955</v>
      </c>
      <c r="Z50" s="27" t="s">
        <v>955</v>
      </c>
      <c r="AA50" s="27" t="s">
        <v>955</v>
      </c>
    </row>
    <row r="51" spans="1:27" x14ac:dyDescent="0.25">
      <c r="A51" s="12" t="s">
        <v>160</v>
      </c>
      <c r="B51" s="27" t="s">
        <v>954</v>
      </c>
      <c r="C51" s="27" t="s">
        <v>954</v>
      </c>
      <c r="D51" s="27" t="s">
        <v>954</v>
      </c>
      <c r="E51" s="27" t="s">
        <v>954</v>
      </c>
      <c r="F51" s="27" t="s">
        <v>954</v>
      </c>
      <c r="G51" s="27" t="s">
        <v>954</v>
      </c>
      <c r="H51" s="27" t="s">
        <v>954</v>
      </c>
      <c r="I51" s="27" t="s">
        <v>954</v>
      </c>
      <c r="J51" s="27" t="s">
        <v>954</v>
      </c>
      <c r="K51" s="33" t="s">
        <v>922</v>
      </c>
      <c r="L51" s="10" t="s">
        <v>886</v>
      </c>
      <c r="M51" s="29">
        <v>416000</v>
      </c>
      <c r="N51" s="30">
        <v>43045</v>
      </c>
      <c r="O51" s="26">
        <v>416000</v>
      </c>
      <c r="P51" s="30">
        <v>43045</v>
      </c>
      <c r="Q51" s="26">
        <f>400000*1.04</f>
        <v>416000</v>
      </c>
      <c r="R51" s="30">
        <v>43045</v>
      </c>
      <c r="S51" s="26">
        <v>0</v>
      </c>
      <c r="T51" s="27" t="s">
        <v>955</v>
      </c>
      <c r="U51" s="26" t="s">
        <v>955</v>
      </c>
      <c r="V51" s="27" t="s">
        <v>955</v>
      </c>
      <c r="W51" s="27" t="s">
        <v>955</v>
      </c>
      <c r="X51" s="27" t="s">
        <v>955</v>
      </c>
      <c r="Y51" s="27" t="s">
        <v>955</v>
      </c>
      <c r="Z51" s="27" t="s">
        <v>955</v>
      </c>
      <c r="AA51" s="27" t="s">
        <v>955</v>
      </c>
    </row>
    <row r="52" spans="1:27" x14ac:dyDescent="0.25">
      <c r="A52" s="12" t="s">
        <v>83</v>
      </c>
      <c r="B52" s="27" t="s">
        <v>954</v>
      </c>
      <c r="C52" s="27" t="s">
        <v>954</v>
      </c>
      <c r="D52" s="27" t="s">
        <v>954</v>
      </c>
      <c r="E52" s="27" t="s">
        <v>954</v>
      </c>
      <c r="F52" s="27" t="s">
        <v>954</v>
      </c>
      <c r="G52" s="27" t="s">
        <v>954</v>
      </c>
      <c r="H52" s="27" t="s">
        <v>954</v>
      </c>
      <c r="I52" s="27" t="s">
        <v>954</v>
      </c>
      <c r="J52" s="27" t="s">
        <v>954</v>
      </c>
      <c r="K52" s="33" t="s">
        <v>922</v>
      </c>
      <c r="L52" s="10" t="s">
        <v>886</v>
      </c>
      <c r="M52" s="29">
        <v>676000</v>
      </c>
      <c r="N52" s="30">
        <v>43045</v>
      </c>
      <c r="O52" s="26">
        <v>676000</v>
      </c>
      <c r="P52" s="30">
        <v>43045</v>
      </c>
      <c r="Q52" s="26">
        <f>650000*1.04</f>
        <v>676000</v>
      </c>
      <c r="R52" s="30">
        <v>43045</v>
      </c>
      <c r="S52" s="26">
        <v>0</v>
      </c>
      <c r="T52" s="27" t="s">
        <v>955</v>
      </c>
      <c r="U52" s="26" t="s">
        <v>955</v>
      </c>
      <c r="V52" s="27" t="s">
        <v>955</v>
      </c>
      <c r="W52" s="27" t="s">
        <v>955</v>
      </c>
      <c r="X52" s="27" t="s">
        <v>955</v>
      </c>
      <c r="Y52" s="27" t="s">
        <v>955</v>
      </c>
      <c r="Z52" s="27" t="s">
        <v>955</v>
      </c>
      <c r="AA52" s="27" t="s">
        <v>955</v>
      </c>
    </row>
    <row r="53" spans="1:27" x14ac:dyDescent="0.25">
      <c r="A53" s="12" t="s">
        <v>84</v>
      </c>
      <c r="B53" s="27" t="s">
        <v>954</v>
      </c>
      <c r="C53" s="27" t="s">
        <v>954</v>
      </c>
      <c r="D53" s="27" t="s">
        <v>954</v>
      </c>
      <c r="E53" s="27" t="s">
        <v>954</v>
      </c>
      <c r="F53" s="27" t="s">
        <v>954</v>
      </c>
      <c r="G53" s="27" t="s">
        <v>954</v>
      </c>
      <c r="H53" s="27" t="s">
        <v>954</v>
      </c>
      <c r="I53" s="27" t="s">
        <v>954</v>
      </c>
      <c r="J53" s="27" t="s">
        <v>954</v>
      </c>
      <c r="K53" s="33" t="s">
        <v>922</v>
      </c>
      <c r="L53" s="10" t="s">
        <v>886</v>
      </c>
      <c r="M53" s="29">
        <v>416000</v>
      </c>
      <c r="N53" s="30">
        <v>43045</v>
      </c>
      <c r="O53" s="26">
        <v>416000</v>
      </c>
      <c r="P53" s="30">
        <v>43045</v>
      </c>
      <c r="Q53" s="26">
        <f>400000*1.04</f>
        <v>416000</v>
      </c>
      <c r="R53" s="30">
        <v>43045</v>
      </c>
      <c r="S53" s="26">
        <v>0</v>
      </c>
      <c r="T53" s="27" t="s">
        <v>955</v>
      </c>
      <c r="U53" s="26" t="s">
        <v>955</v>
      </c>
      <c r="V53" s="27" t="s">
        <v>955</v>
      </c>
      <c r="W53" s="27" t="s">
        <v>955</v>
      </c>
      <c r="X53" s="27" t="s">
        <v>955</v>
      </c>
      <c r="Y53" s="27" t="s">
        <v>955</v>
      </c>
      <c r="Z53" s="27" t="s">
        <v>955</v>
      </c>
      <c r="AA53" s="27" t="s">
        <v>955</v>
      </c>
    </row>
    <row r="54" spans="1:27" x14ac:dyDescent="0.25">
      <c r="A54" s="12" t="s">
        <v>85</v>
      </c>
      <c r="B54" s="27" t="s">
        <v>954</v>
      </c>
      <c r="C54" s="27" t="s">
        <v>954</v>
      </c>
      <c r="D54" s="27" t="s">
        <v>954</v>
      </c>
      <c r="E54" s="27" t="s">
        <v>954</v>
      </c>
      <c r="F54" s="27" t="s">
        <v>954</v>
      </c>
      <c r="G54" s="27" t="s">
        <v>954</v>
      </c>
      <c r="H54" s="27" t="s">
        <v>954</v>
      </c>
      <c r="I54" s="27" t="s">
        <v>954</v>
      </c>
      <c r="J54" s="27" t="s">
        <v>954</v>
      </c>
      <c r="K54" s="33" t="s">
        <v>922</v>
      </c>
      <c r="L54" s="10" t="s">
        <v>886</v>
      </c>
      <c r="M54" s="29">
        <v>312000</v>
      </c>
      <c r="N54" s="30">
        <v>43045</v>
      </c>
      <c r="O54" s="26">
        <v>312000</v>
      </c>
      <c r="P54" s="30">
        <v>43045</v>
      </c>
      <c r="Q54" s="26">
        <f>300000*1.04</f>
        <v>312000</v>
      </c>
      <c r="R54" s="30">
        <v>43045</v>
      </c>
      <c r="S54" s="26">
        <v>0</v>
      </c>
      <c r="T54" s="27" t="s">
        <v>955</v>
      </c>
      <c r="U54" s="26" t="s">
        <v>955</v>
      </c>
      <c r="V54" s="27" t="s">
        <v>955</v>
      </c>
      <c r="W54" s="27" t="s">
        <v>955</v>
      </c>
      <c r="X54" s="27" t="s">
        <v>955</v>
      </c>
      <c r="Y54" s="27" t="s">
        <v>955</v>
      </c>
      <c r="Z54" s="27" t="s">
        <v>955</v>
      </c>
      <c r="AA54" s="27" t="s">
        <v>955</v>
      </c>
    </row>
    <row r="55" spans="1:27" x14ac:dyDescent="0.25">
      <c r="A55" s="12" t="s">
        <v>86</v>
      </c>
      <c r="B55" s="27" t="s">
        <v>954</v>
      </c>
      <c r="C55" s="27" t="s">
        <v>954</v>
      </c>
      <c r="D55" s="27" t="s">
        <v>954</v>
      </c>
      <c r="E55" s="27" t="s">
        <v>954</v>
      </c>
      <c r="F55" s="27" t="s">
        <v>954</v>
      </c>
      <c r="G55" s="27" t="s">
        <v>954</v>
      </c>
      <c r="H55" s="27" t="s">
        <v>954</v>
      </c>
      <c r="I55" s="27" t="s">
        <v>954</v>
      </c>
      <c r="J55" s="27" t="s">
        <v>954</v>
      </c>
      <c r="K55" s="33" t="s">
        <v>922</v>
      </c>
      <c r="L55" s="10" t="s">
        <v>886</v>
      </c>
      <c r="M55" s="29">
        <v>156000</v>
      </c>
      <c r="N55" s="30">
        <v>43045</v>
      </c>
      <c r="O55" s="26">
        <v>156000</v>
      </c>
      <c r="P55" s="30">
        <v>43045</v>
      </c>
      <c r="Q55" s="26">
        <f>150000*1.04</f>
        <v>156000</v>
      </c>
      <c r="R55" s="30">
        <v>43045</v>
      </c>
      <c r="S55" s="26">
        <v>0</v>
      </c>
      <c r="T55" s="27" t="s">
        <v>955</v>
      </c>
      <c r="U55" s="26" t="s">
        <v>955</v>
      </c>
      <c r="V55" s="27" t="s">
        <v>955</v>
      </c>
      <c r="W55" s="27" t="s">
        <v>955</v>
      </c>
      <c r="X55" s="27" t="s">
        <v>955</v>
      </c>
      <c r="Y55" s="27" t="s">
        <v>955</v>
      </c>
      <c r="Z55" s="27" t="s">
        <v>955</v>
      </c>
      <c r="AA55" s="27" t="s">
        <v>955</v>
      </c>
    </row>
    <row r="56" spans="1:27" x14ac:dyDescent="0.25">
      <c r="A56" s="12" t="s">
        <v>87</v>
      </c>
      <c r="B56" s="27" t="s">
        <v>954</v>
      </c>
      <c r="C56" s="27" t="s">
        <v>954</v>
      </c>
      <c r="D56" s="27" t="s">
        <v>954</v>
      </c>
      <c r="E56" s="27" t="s">
        <v>954</v>
      </c>
      <c r="F56" s="27" t="s">
        <v>954</v>
      </c>
      <c r="G56" s="27" t="s">
        <v>954</v>
      </c>
      <c r="H56" s="27" t="s">
        <v>954</v>
      </c>
      <c r="I56" s="27" t="s">
        <v>954</v>
      </c>
      <c r="J56" s="27" t="s">
        <v>954</v>
      </c>
      <c r="K56" s="33" t="s">
        <v>922</v>
      </c>
      <c r="L56" s="10" t="s">
        <v>886</v>
      </c>
      <c r="M56" s="29">
        <v>520000</v>
      </c>
      <c r="N56" s="30">
        <v>43045</v>
      </c>
      <c r="O56" s="26">
        <v>520000</v>
      </c>
      <c r="P56" s="30">
        <v>43045</v>
      </c>
      <c r="Q56" s="26">
        <f>500000*1.04</f>
        <v>520000</v>
      </c>
      <c r="R56" s="30">
        <v>43045</v>
      </c>
      <c r="S56" s="26">
        <v>0</v>
      </c>
      <c r="T56" s="27" t="s">
        <v>955</v>
      </c>
      <c r="U56" s="26" t="s">
        <v>955</v>
      </c>
      <c r="V56" s="27" t="s">
        <v>955</v>
      </c>
      <c r="W56" s="27" t="s">
        <v>955</v>
      </c>
      <c r="X56" s="27" t="s">
        <v>955</v>
      </c>
      <c r="Y56" s="27" t="s">
        <v>955</v>
      </c>
      <c r="Z56" s="27" t="s">
        <v>955</v>
      </c>
      <c r="AA56" s="27" t="s">
        <v>955</v>
      </c>
    </row>
    <row r="57" spans="1:27" x14ac:dyDescent="0.25">
      <c r="A57" s="12" t="s">
        <v>88</v>
      </c>
      <c r="B57" s="27" t="s">
        <v>954</v>
      </c>
      <c r="C57" s="27" t="s">
        <v>954</v>
      </c>
      <c r="D57" s="27" t="s">
        <v>954</v>
      </c>
      <c r="E57" s="27" t="s">
        <v>954</v>
      </c>
      <c r="F57" s="27" t="s">
        <v>954</v>
      </c>
      <c r="G57" s="27" t="s">
        <v>954</v>
      </c>
      <c r="H57" s="27" t="s">
        <v>954</v>
      </c>
      <c r="I57" s="27" t="s">
        <v>954</v>
      </c>
      <c r="J57" s="27" t="s">
        <v>954</v>
      </c>
      <c r="K57" s="33" t="s">
        <v>922</v>
      </c>
      <c r="L57" s="10" t="s">
        <v>886</v>
      </c>
      <c r="M57" s="29">
        <v>520000</v>
      </c>
      <c r="N57" s="30">
        <v>43045</v>
      </c>
      <c r="O57" s="26">
        <v>520000</v>
      </c>
      <c r="P57" s="30">
        <v>43045</v>
      </c>
      <c r="Q57" s="26">
        <f>500000*1.04</f>
        <v>520000</v>
      </c>
      <c r="R57" s="30">
        <v>43045</v>
      </c>
      <c r="S57" s="26">
        <v>0</v>
      </c>
      <c r="T57" s="27" t="s">
        <v>955</v>
      </c>
      <c r="U57" s="26" t="s">
        <v>955</v>
      </c>
      <c r="V57" s="27" t="s">
        <v>955</v>
      </c>
      <c r="W57" s="27" t="s">
        <v>955</v>
      </c>
      <c r="X57" s="27" t="s">
        <v>955</v>
      </c>
      <c r="Y57" s="27" t="s">
        <v>955</v>
      </c>
      <c r="Z57" s="27" t="s">
        <v>955</v>
      </c>
      <c r="AA57" s="27" t="s">
        <v>955</v>
      </c>
    </row>
    <row r="58" spans="1:27" x14ac:dyDescent="0.25">
      <c r="A58" s="12" t="s">
        <v>89</v>
      </c>
      <c r="B58" s="27" t="s">
        <v>954</v>
      </c>
      <c r="C58" s="27" t="s">
        <v>954</v>
      </c>
      <c r="D58" s="27" t="s">
        <v>954</v>
      </c>
      <c r="E58" s="27" t="s">
        <v>954</v>
      </c>
      <c r="F58" s="27" t="s">
        <v>954</v>
      </c>
      <c r="G58" s="27" t="s">
        <v>954</v>
      </c>
      <c r="H58" s="27" t="s">
        <v>954</v>
      </c>
      <c r="I58" s="27" t="s">
        <v>954</v>
      </c>
      <c r="J58" s="27" t="s">
        <v>954</v>
      </c>
      <c r="K58" s="33" t="s">
        <v>922</v>
      </c>
      <c r="L58" s="10" t="s">
        <v>886</v>
      </c>
      <c r="M58" s="29">
        <v>104000</v>
      </c>
      <c r="N58" s="30">
        <v>43045</v>
      </c>
      <c r="O58" s="26">
        <v>104000</v>
      </c>
      <c r="P58" s="30">
        <v>43045</v>
      </c>
      <c r="Q58" s="26">
        <f>100000*1.04</f>
        <v>104000</v>
      </c>
      <c r="R58" s="30">
        <v>43045</v>
      </c>
      <c r="S58" s="26">
        <v>0</v>
      </c>
      <c r="T58" s="27" t="s">
        <v>955</v>
      </c>
      <c r="U58" s="26" t="s">
        <v>955</v>
      </c>
      <c r="V58" s="27" t="s">
        <v>955</v>
      </c>
      <c r="W58" s="27" t="s">
        <v>955</v>
      </c>
      <c r="X58" s="27" t="s">
        <v>955</v>
      </c>
      <c r="Y58" s="27" t="s">
        <v>955</v>
      </c>
      <c r="Z58" s="27" t="s">
        <v>955</v>
      </c>
      <c r="AA58" s="27" t="s">
        <v>955</v>
      </c>
    </row>
    <row r="59" spans="1:27" x14ac:dyDescent="0.25">
      <c r="A59" s="12" t="s">
        <v>90</v>
      </c>
      <c r="B59" s="27" t="s">
        <v>954</v>
      </c>
      <c r="C59" s="27" t="s">
        <v>954</v>
      </c>
      <c r="D59" s="27" t="s">
        <v>954</v>
      </c>
      <c r="E59" s="27" t="s">
        <v>954</v>
      </c>
      <c r="F59" s="27" t="s">
        <v>954</v>
      </c>
      <c r="G59" s="27" t="s">
        <v>954</v>
      </c>
      <c r="H59" s="27" t="s">
        <v>954</v>
      </c>
      <c r="I59" s="27" t="s">
        <v>954</v>
      </c>
      <c r="J59" s="27" t="s">
        <v>954</v>
      </c>
      <c r="K59" s="33" t="s">
        <v>922</v>
      </c>
      <c r="L59" s="10" t="s">
        <v>886</v>
      </c>
      <c r="M59" s="29">
        <v>416000</v>
      </c>
      <c r="N59" s="30">
        <v>43045</v>
      </c>
      <c r="O59" s="26">
        <v>416000</v>
      </c>
      <c r="P59" s="30">
        <v>43045</v>
      </c>
      <c r="Q59" s="26">
        <f>400000*1.04</f>
        <v>416000</v>
      </c>
      <c r="R59" s="30">
        <v>43045</v>
      </c>
      <c r="S59" s="26">
        <v>0</v>
      </c>
      <c r="T59" s="27" t="s">
        <v>955</v>
      </c>
      <c r="U59" s="26" t="s">
        <v>955</v>
      </c>
      <c r="V59" s="27" t="s">
        <v>955</v>
      </c>
      <c r="W59" s="27" t="s">
        <v>955</v>
      </c>
      <c r="X59" s="27" t="s">
        <v>955</v>
      </c>
      <c r="Y59" s="27" t="s">
        <v>955</v>
      </c>
      <c r="Z59" s="27" t="s">
        <v>955</v>
      </c>
      <c r="AA59" s="27" t="s">
        <v>955</v>
      </c>
    </row>
    <row r="60" spans="1:27" x14ac:dyDescent="0.25">
      <c r="A60" s="12" t="s">
        <v>91</v>
      </c>
      <c r="B60" s="27" t="s">
        <v>954</v>
      </c>
      <c r="C60" s="27" t="s">
        <v>954</v>
      </c>
      <c r="D60" s="27" t="s">
        <v>954</v>
      </c>
      <c r="E60" s="27" t="s">
        <v>954</v>
      </c>
      <c r="F60" s="27" t="s">
        <v>954</v>
      </c>
      <c r="G60" s="27" t="s">
        <v>954</v>
      </c>
      <c r="H60" s="27" t="s">
        <v>954</v>
      </c>
      <c r="I60" s="27" t="s">
        <v>954</v>
      </c>
      <c r="J60" s="27" t="s">
        <v>954</v>
      </c>
      <c r="K60" s="33" t="s">
        <v>922</v>
      </c>
      <c r="L60" s="10" t="s">
        <v>886</v>
      </c>
      <c r="M60" s="29">
        <v>104000</v>
      </c>
      <c r="N60" s="30">
        <v>43045</v>
      </c>
      <c r="O60" s="26">
        <v>104000</v>
      </c>
      <c r="P60" s="30">
        <v>43045</v>
      </c>
      <c r="Q60" s="26">
        <f>100000*1.04</f>
        <v>104000</v>
      </c>
      <c r="R60" s="30">
        <v>43045</v>
      </c>
      <c r="S60" s="26">
        <v>0</v>
      </c>
      <c r="T60" s="27" t="s">
        <v>955</v>
      </c>
      <c r="U60" s="26" t="s">
        <v>955</v>
      </c>
      <c r="V60" s="27" t="s">
        <v>955</v>
      </c>
      <c r="W60" s="27" t="s">
        <v>955</v>
      </c>
      <c r="X60" s="27" t="s">
        <v>955</v>
      </c>
      <c r="Y60" s="27" t="s">
        <v>955</v>
      </c>
      <c r="Z60" s="27" t="s">
        <v>955</v>
      </c>
      <c r="AA60" s="27" t="s">
        <v>955</v>
      </c>
    </row>
    <row r="61" spans="1:27" x14ac:dyDescent="0.25">
      <c r="A61" s="12" t="s">
        <v>92</v>
      </c>
      <c r="B61" s="27" t="s">
        <v>954</v>
      </c>
      <c r="C61" s="27" t="s">
        <v>954</v>
      </c>
      <c r="D61" s="27" t="s">
        <v>954</v>
      </c>
      <c r="E61" s="27" t="s">
        <v>954</v>
      </c>
      <c r="F61" s="27" t="s">
        <v>954</v>
      </c>
      <c r="G61" s="27" t="s">
        <v>954</v>
      </c>
      <c r="H61" s="27" t="s">
        <v>954</v>
      </c>
      <c r="I61" s="27" t="s">
        <v>954</v>
      </c>
      <c r="J61" s="27" t="s">
        <v>954</v>
      </c>
      <c r="K61" s="33" t="s">
        <v>922</v>
      </c>
      <c r="L61" s="10" t="s">
        <v>886</v>
      </c>
      <c r="M61" s="29">
        <v>104000</v>
      </c>
      <c r="N61" s="30">
        <v>43045</v>
      </c>
      <c r="O61" s="26">
        <v>104000</v>
      </c>
      <c r="P61" s="30">
        <v>43045</v>
      </c>
      <c r="Q61" s="26">
        <f>100000*1.04</f>
        <v>104000</v>
      </c>
      <c r="R61" s="30">
        <v>43045</v>
      </c>
      <c r="S61" s="26">
        <v>0</v>
      </c>
      <c r="T61" s="27" t="s">
        <v>955</v>
      </c>
      <c r="U61" s="26" t="s">
        <v>955</v>
      </c>
      <c r="V61" s="27" t="s">
        <v>955</v>
      </c>
      <c r="W61" s="27" t="s">
        <v>955</v>
      </c>
      <c r="X61" s="27" t="s">
        <v>955</v>
      </c>
      <c r="Y61" s="27" t="s">
        <v>955</v>
      </c>
      <c r="Z61" s="27" t="s">
        <v>955</v>
      </c>
      <c r="AA61" s="27" t="s">
        <v>955</v>
      </c>
    </row>
    <row r="62" spans="1:27" x14ac:dyDescent="0.25">
      <c r="A62" s="12" t="s">
        <v>93</v>
      </c>
      <c r="B62" s="27" t="s">
        <v>954</v>
      </c>
      <c r="C62" s="27" t="s">
        <v>954</v>
      </c>
      <c r="D62" s="27" t="s">
        <v>954</v>
      </c>
      <c r="E62" s="27" t="s">
        <v>954</v>
      </c>
      <c r="F62" s="27" t="s">
        <v>954</v>
      </c>
      <c r="G62" s="27" t="s">
        <v>954</v>
      </c>
      <c r="H62" s="27" t="s">
        <v>954</v>
      </c>
      <c r="I62" s="27" t="s">
        <v>954</v>
      </c>
      <c r="J62" s="27" t="s">
        <v>954</v>
      </c>
      <c r="K62" s="33" t="s">
        <v>922</v>
      </c>
      <c r="L62" s="10" t="s">
        <v>886</v>
      </c>
      <c r="M62" s="29">
        <v>208000</v>
      </c>
      <c r="N62" s="30">
        <v>43045</v>
      </c>
      <c r="O62" s="26">
        <v>208000</v>
      </c>
      <c r="P62" s="30">
        <v>43045</v>
      </c>
      <c r="Q62" s="26">
        <f>200000*1.04</f>
        <v>208000</v>
      </c>
      <c r="R62" s="30">
        <v>43045</v>
      </c>
      <c r="S62" s="26">
        <v>0</v>
      </c>
      <c r="T62" s="27" t="s">
        <v>955</v>
      </c>
      <c r="U62" s="26" t="s">
        <v>955</v>
      </c>
      <c r="V62" s="27" t="s">
        <v>955</v>
      </c>
      <c r="W62" s="27" t="s">
        <v>955</v>
      </c>
      <c r="X62" s="27" t="s">
        <v>955</v>
      </c>
      <c r="Y62" s="27" t="s">
        <v>955</v>
      </c>
      <c r="Z62" s="27" t="s">
        <v>955</v>
      </c>
      <c r="AA62" s="27" t="s">
        <v>955</v>
      </c>
    </row>
    <row r="63" spans="1:27" x14ac:dyDescent="0.25">
      <c r="A63" s="12" t="s">
        <v>94</v>
      </c>
      <c r="B63" s="27" t="s">
        <v>954</v>
      </c>
      <c r="C63" s="27" t="s">
        <v>954</v>
      </c>
      <c r="D63" s="27" t="s">
        <v>954</v>
      </c>
      <c r="E63" s="27" t="s">
        <v>954</v>
      </c>
      <c r="F63" s="27" t="s">
        <v>954</v>
      </c>
      <c r="G63" s="27" t="s">
        <v>954</v>
      </c>
      <c r="H63" s="27" t="s">
        <v>954</v>
      </c>
      <c r="I63" s="27" t="s">
        <v>954</v>
      </c>
      <c r="J63" s="27" t="s">
        <v>954</v>
      </c>
      <c r="K63" s="33" t="s">
        <v>922</v>
      </c>
      <c r="L63" s="10" t="s">
        <v>886</v>
      </c>
      <c r="M63" s="29">
        <v>312000</v>
      </c>
      <c r="N63" s="30">
        <v>43045</v>
      </c>
      <c r="O63" s="26">
        <v>312000</v>
      </c>
      <c r="P63" s="30">
        <v>43045</v>
      </c>
      <c r="Q63" s="26">
        <f>300000*1.04</f>
        <v>312000</v>
      </c>
      <c r="R63" s="30">
        <v>43045</v>
      </c>
      <c r="S63" s="26">
        <v>0</v>
      </c>
      <c r="T63" s="27" t="s">
        <v>955</v>
      </c>
      <c r="U63" s="26" t="s">
        <v>955</v>
      </c>
      <c r="V63" s="27" t="s">
        <v>955</v>
      </c>
      <c r="W63" s="27" t="s">
        <v>955</v>
      </c>
      <c r="X63" s="27" t="s">
        <v>955</v>
      </c>
      <c r="Y63" s="27" t="s">
        <v>955</v>
      </c>
      <c r="Z63" s="27" t="s">
        <v>955</v>
      </c>
      <c r="AA63" s="27" t="s">
        <v>955</v>
      </c>
    </row>
    <row r="64" spans="1:27" x14ac:dyDescent="0.25">
      <c r="A64" s="12" t="s">
        <v>95</v>
      </c>
      <c r="B64" s="27" t="s">
        <v>954</v>
      </c>
      <c r="C64" s="27" t="s">
        <v>954</v>
      </c>
      <c r="D64" s="27" t="s">
        <v>954</v>
      </c>
      <c r="E64" s="27" t="s">
        <v>954</v>
      </c>
      <c r="F64" s="27" t="s">
        <v>954</v>
      </c>
      <c r="G64" s="27" t="s">
        <v>954</v>
      </c>
      <c r="H64" s="27" t="s">
        <v>954</v>
      </c>
      <c r="I64" s="27" t="s">
        <v>954</v>
      </c>
      <c r="J64" s="27" t="s">
        <v>954</v>
      </c>
      <c r="K64" s="33" t="s">
        <v>922</v>
      </c>
      <c r="L64" s="10" t="s">
        <v>886</v>
      </c>
      <c r="M64" s="29">
        <v>104000</v>
      </c>
      <c r="N64" s="30">
        <v>43045</v>
      </c>
      <c r="O64" s="26">
        <v>104000</v>
      </c>
      <c r="P64" s="30">
        <v>43045</v>
      </c>
      <c r="Q64" s="26">
        <f>100000*1.04</f>
        <v>104000</v>
      </c>
      <c r="R64" s="30">
        <v>43045</v>
      </c>
      <c r="S64" s="26">
        <v>0</v>
      </c>
      <c r="T64" s="27" t="s">
        <v>955</v>
      </c>
      <c r="U64" s="26" t="s">
        <v>955</v>
      </c>
      <c r="V64" s="27" t="s">
        <v>955</v>
      </c>
      <c r="W64" s="27" t="s">
        <v>955</v>
      </c>
      <c r="X64" s="27" t="s">
        <v>955</v>
      </c>
      <c r="Y64" s="27" t="s">
        <v>955</v>
      </c>
      <c r="Z64" s="27" t="s">
        <v>955</v>
      </c>
      <c r="AA64" s="27" t="s">
        <v>955</v>
      </c>
    </row>
    <row r="65" spans="1:27" x14ac:dyDescent="0.25">
      <c r="A65" s="12" t="s">
        <v>96</v>
      </c>
      <c r="B65" s="27" t="s">
        <v>954</v>
      </c>
      <c r="C65" s="27" t="s">
        <v>954</v>
      </c>
      <c r="D65" s="27" t="s">
        <v>954</v>
      </c>
      <c r="E65" s="27" t="s">
        <v>954</v>
      </c>
      <c r="F65" s="27" t="s">
        <v>954</v>
      </c>
      <c r="G65" s="27" t="s">
        <v>954</v>
      </c>
      <c r="H65" s="27" t="s">
        <v>954</v>
      </c>
      <c r="I65" s="27" t="s">
        <v>954</v>
      </c>
      <c r="J65" s="27" t="s">
        <v>954</v>
      </c>
      <c r="K65" s="33" t="s">
        <v>922</v>
      </c>
      <c r="L65" s="10" t="s">
        <v>886</v>
      </c>
      <c r="M65" s="29">
        <v>104000</v>
      </c>
      <c r="N65" s="30">
        <v>43045</v>
      </c>
      <c r="O65" s="26">
        <v>104000</v>
      </c>
      <c r="P65" s="30">
        <v>43045</v>
      </c>
      <c r="Q65" s="26">
        <f>100000*1.04</f>
        <v>104000</v>
      </c>
      <c r="R65" s="30">
        <v>43045</v>
      </c>
      <c r="S65" s="26">
        <v>0</v>
      </c>
      <c r="T65" s="27" t="s">
        <v>955</v>
      </c>
      <c r="U65" s="26" t="s">
        <v>955</v>
      </c>
      <c r="V65" s="27" t="s">
        <v>955</v>
      </c>
      <c r="W65" s="27" t="s">
        <v>955</v>
      </c>
      <c r="X65" s="27" t="s">
        <v>955</v>
      </c>
      <c r="Y65" s="27" t="s">
        <v>955</v>
      </c>
      <c r="Z65" s="27" t="s">
        <v>955</v>
      </c>
      <c r="AA65" s="27" t="s">
        <v>955</v>
      </c>
    </row>
    <row r="66" spans="1:27" x14ac:dyDescent="0.25">
      <c r="A66" s="12" t="s">
        <v>97</v>
      </c>
      <c r="B66" s="27" t="s">
        <v>954</v>
      </c>
      <c r="C66" s="27" t="s">
        <v>954</v>
      </c>
      <c r="D66" s="27" t="s">
        <v>954</v>
      </c>
      <c r="E66" s="27" t="s">
        <v>954</v>
      </c>
      <c r="F66" s="27" t="s">
        <v>954</v>
      </c>
      <c r="G66" s="27" t="s">
        <v>954</v>
      </c>
      <c r="H66" s="27" t="s">
        <v>954</v>
      </c>
      <c r="I66" s="27" t="s">
        <v>954</v>
      </c>
      <c r="J66" s="27" t="s">
        <v>954</v>
      </c>
      <c r="K66" s="33" t="s">
        <v>922</v>
      </c>
      <c r="L66" s="10" t="s">
        <v>886</v>
      </c>
      <c r="M66" s="29">
        <v>312000</v>
      </c>
      <c r="N66" s="30">
        <v>43045</v>
      </c>
      <c r="O66" s="26">
        <v>312000</v>
      </c>
      <c r="P66" s="30">
        <v>43045</v>
      </c>
      <c r="Q66" s="26">
        <f>300000*1.04</f>
        <v>312000</v>
      </c>
      <c r="R66" s="30">
        <v>43045</v>
      </c>
      <c r="S66" s="26">
        <v>0</v>
      </c>
      <c r="T66" s="27" t="s">
        <v>955</v>
      </c>
      <c r="U66" s="26" t="s">
        <v>955</v>
      </c>
      <c r="V66" s="27" t="s">
        <v>955</v>
      </c>
      <c r="W66" s="27" t="s">
        <v>955</v>
      </c>
      <c r="X66" s="27" t="s">
        <v>955</v>
      </c>
      <c r="Y66" s="27" t="s">
        <v>955</v>
      </c>
      <c r="Z66" s="27" t="s">
        <v>955</v>
      </c>
      <c r="AA66" s="27" t="s">
        <v>955</v>
      </c>
    </row>
    <row r="67" spans="1:27" x14ac:dyDescent="0.25">
      <c r="A67" s="12" t="s">
        <v>98</v>
      </c>
      <c r="B67" s="27">
        <v>2018</v>
      </c>
      <c r="C67" s="28">
        <v>1</v>
      </c>
      <c r="D67" s="12" t="s">
        <v>887</v>
      </c>
      <c r="E67" s="15" t="s">
        <v>877</v>
      </c>
      <c r="F67" s="27" t="s">
        <v>888</v>
      </c>
      <c r="G67" s="31" t="s">
        <v>889</v>
      </c>
      <c r="H67" s="27" t="s">
        <v>890</v>
      </c>
      <c r="I67" s="27" t="s">
        <v>891</v>
      </c>
      <c r="J67" s="32" t="s">
        <v>909</v>
      </c>
      <c r="K67" s="33" t="s">
        <v>922</v>
      </c>
      <c r="L67" s="10" t="s">
        <v>900</v>
      </c>
      <c r="M67" s="29">
        <v>14560000</v>
      </c>
      <c r="N67" s="30">
        <v>43045</v>
      </c>
      <c r="O67" s="26">
        <v>14280000</v>
      </c>
      <c r="P67" s="30">
        <v>43045</v>
      </c>
      <c r="Q67" s="26">
        <v>14280000</v>
      </c>
      <c r="R67" s="30">
        <v>43045</v>
      </c>
      <c r="S67" s="26">
        <v>0</v>
      </c>
      <c r="T67" s="27" t="s">
        <v>954</v>
      </c>
      <c r="U67" s="26" t="s">
        <v>954</v>
      </c>
      <c r="V67" s="27" t="s">
        <v>954</v>
      </c>
      <c r="W67" s="27" t="s">
        <v>954</v>
      </c>
      <c r="X67" s="27" t="s">
        <v>954</v>
      </c>
      <c r="Y67" s="27" t="s">
        <v>954</v>
      </c>
      <c r="Z67" s="27" t="s">
        <v>954</v>
      </c>
      <c r="AA67" s="27" t="s">
        <v>954</v>
      </c>
    </row>
    <row r="68" spans="1:27" x14ac:dyDescent="0.25">
      <c r="A68" s="12" t="s">
        <v>98</v>
      </c>
      <c r="B68" s="27" t="s">
        <v>954</v>
      </c>
      <c r="C68" s="27" t="s">
        <v>954</v>
      </c>
      <c r="D68" s="27" t="s">
        <v>954</v>
      </c>
      <c r="E68" s="27" t="s">
        <v>954</v>
      </c>
      <c r="F68" s="27" t="s">
        <v>954</v>
      </c>
      <c r="G68" s="27" t="s">
        <v>954</v>
      </c>
      <c r="H68" s="27" t="s">
        <v>954</v>
      </c>
      <c r="I68" s="27" t="s">
        <v>954</v>
      </c>
      <c r="J68" s="27" t="s">
        <v>954</v>
      </c>
      <c r="K68" s="33" t="s">
        <v>922</v>
      </c>
      <c r="L68" s="10" t="s">
        <v>886</v>
      </c>
      <c r="M68" s="29">
        <v>624000</v>
      </c>
      <c r="N68" s="30">
        <v>43045</v>
      </c>
      <c r="O68" s="26">
        <v>624000</v>
      </c>
      <c r="P68" s="30">
        <v>43045</v>
      </c>
      <c r="Q68" s="26">
        <f>600000*1.04</f>
        <v>624000</v>
      </c>
      <c r="R68" s="30">
        <v>43045</v>
      </c>
      <c r="S68" s="26">
        <v>0</v>
      </c>
      <c r="T68" s="27" t="s">
        <v>955</v>
      </c>
      <c r="U68" s="26" t="s">
        <v>955</v>
      </c>
      <c r="V68" s="27" t="s">
        <v>955</v>
      </c>
      <c r="W68" s="27" t="s">
        <v>955</v>
      </c>
      <c r="X68" s="27" t="s">
        <v>955</v>
      </c>
      <c r="Y68" s="27" t="s">
        <v>955</v>
      </c>
      <c r="Z68" s="27" t="s">
        <v>955</v>
      </c>
      <c r="AA68" s="27" t="s">
        <v>955</v>
      </c>
    </row>
    <row r="69" spans="1:27" x14ac:dyDescent="0.25">
      <c r="A69" s="12" t="s">
        <v>99</v>
      </c>
      <c r="B69" s="27" t="s">
        <v>954</v>
      </c>
      <c r="C69" s="27" t="s">
        <v>954</v>
      </c>
      <c r="D69" s="27" t="s">
        <v>954</v>
      </c>
      <c r="E69" s="27" t="s">
        <v>954</v>
      </c>
      <c r="F69" s="27" t="s">
        <v>954</v>
      </c>
      <c r="G69" s="27" t="s">
        <v>954</v>
      </c>
      <c r="H69" s="27" t="s">
        <v>954</v>
      </c>
      <c r="I69" s="27" t="s">
        <v>954</v>
      </c>
      <c r="J69" s="27" t="s">
        <v>954</v>
      </c>
      <c r="K69" s="33" t="s">
        <v>922</v>
      </c>
      <c r="L69" s="10" t="s">
        <v>886</v>
      </c>
      <c r="M69" s="29">
        <v>2184000</v>
      </c>
      <c r="N69" s="30">
        <v>43045</v>
      </c>
      <c r="O69" s="26">
        <v>2184000</v>
      </c>
      <c r="P69" s="30">
        <v>43045</v>
      </c>
      <c r="Q69" s="26">
        <f>2100000*1.04</f>
        <v>2184000</v>
      </c>
      <c r="R69" s="30">
        <v>43045</v>
      </c>
      <c r="S69" s="26">
        <v>0</v>
      </c>
      <c r="T69" s="27" t="s">
        <v>955</v>
      </c>
      <c r="U69" s="26" t="s">
        <v>955</v>
      </c>
      <c r="V69" s="27" t="s">
        <v>955</v>
      </c>
      <c r="W69" s="27" t="s">
        <v>955</v>
      </c>
      <c r="X69" s="27" t="s">
        <v>955</v>
      </c>
      <c r="Y69" s="27" t="s">
        <v>955</v>
      </c>
      <c r="Z69" s="27" t="s">
        <v>955</v>
      </c>
      <c r="AA69" s="27" t="s">
        <v>955</v>
      </c>
    </row>
    <row r="70" spans="1:27" x14ac:dyDescent="0.25">
      <c r="A70" s="27" t="s">
        <v>921</v>
      </c>
      <c r="B70" s="27" t="s">
        <v>954</v>
      </c>
      <c r="C70" s="27" t="s">
        <v>954</v>
      </c>
      <c r="D70" s="27" t="s">
        <v>954</v>
      </c>
      <c r="E70" s="27" t="s">
        <v>954</v>
      </c>
      <c r="F70" s="27" t="s">
        <v>954</v>
      </c>
      <c r="G70" s="27" t="s">
        <v>954</v>
      </c>
      <c r="H70" s="27" t="s">
        <v>954</v>
      </c>
      <c r="I70" s="27" t="s">
        <v>954</v>
      </c>
      <c r="J70" s="27" t="s">
        <v>954</v>
      </c>
      <c r="K70" s="33" t="s">
        <v>922</v>
      </c>
      <c r="L70" s="10" t="s">
        <v>886</v>
      </c>
      <c r="M70" s="29">
        <v>156000</v>
      </c>
      <c r="N70" s="30">
        <v>43045</v>
      </c>
      <c r="O70" s="26">
        <v>156000</v>
      </c>
      <c r="P70" s="30">
        <v>43045</v>
      </c>
      <c r="Q70" s="26">
        <f>150000*1.04</f>
        <v>156000</v>
      </c>
      <c r="R70" s="30">
        <v>43045</v>
      </c>
      <c r="S70" s="26">
        <v>0</v>
      </c>
      <c r="T70" s="27" t="s">
        <v>955</v>
      </c>
      <c r="U70" s="26" t="s">
        <v>955</v>
      </c>
      <c r="V70" s="27" t="s">
        <v>955</v>
      </c>
      <c r="W70" s="27" t="s">
        <v>955</v>
      </c>
      <c r="X70" s="27" t="s">
        <v>955</v>
      </c>
      <c r="Y70" s="27" t="s">
        <v>955</v>
      </c>
      <c r="Z70" s="27" t="s">
        <v>955</v>
      </c>
      <c r="AA70" s="27" t="s">
        <v>955</v>
      </c>
    </row>
    <row r="71" spans="1:27" x14ac:dyDescent="0.25">
      <c r="A71" s="12" t="s">
        <v>149</v>
      </c>
      <c r="B71" s="27" t="s">
        <v>954</v>
      </c>
      <c r="C71" s="27" t="s">
        <v>954</v>
      </c>
      <c r="D71" s="27" t="s">
        <v>954</v>
      </c>
      <c r="E71" s="27" t="s">
        <v>954</v>
      </c>
      <c r="F71" s="27" t="s">
        <v>954</v>
      </c>
      <c r="G71" s="27" t="s">
        <v>954</v>
      </c>
      <c r="H71" s="27" t="s">
        <v>954</v>
      </c>
      <c r="I71" s="27" t="s">
        <v>954</v>
      </c>
      <c r="J71" s="27" t="s">
        <v>954</v>
      </c>
      <c r="K71" s="33" t="s">
        <v>904</v>
      </c>
      <c r="L71" s="10" t="s">
        <v>886</v>
      </c>
      <c r="M71" s="29">
        <v>520000</v>
      </c>
      <c r="N71" s="30">
        <v>43077</v>
      </c>
      <c r="O71" s="26">
        <v>520000</v>
      </c>
      <c r="P71" s="30">
        <v>43077</v>
      </c>
      <c r="Q71" s="26">
        <f>500000*1.04</f>
        <v>520000</v>
      </c>
      <c r="R71" s="30">
        <v>43077</v>
      </c>
      <c r="S71" s="26">
        <v>0</v>
      </c>
      <c r="T71" s="27" t="s">
        <v>955</v>
      </c>
      <c r="U71" s="26" t="s">
        <v>955</v>
      </c>
      <c r="V71" s="27" t="s">
        <v>955</v>
      </c>
      <c r="W71" s="27" t="s">
        <v>955</v>
      </c>
      <c r="X71" s="27" t="s">
        <v>955</v>
      </c>
      <c r="Y71" s="27" t="s">
        <v>955</v>
      </c>
      <c r="Z71" s="27" t="s">
        <v>955</v>
      </c>
      <c r="AA71" s="27" t="s">
        <v>955</v>
      </c>
    </row>
    <row r="72" spans="1:27" x14ac:dyDescent="0.25">
      <c r="A72" s="12" t="s">
        <v>58</v>
      </c>
      <c r="B72" s="27">
        <v>2018</v>
      </c>
      <c r="C72" s="28">
        <v>1</v>
      </c>
      <c r="D72" s="12" t="s">
        <v>887</v>
      </c>
      <c r="E72" s="15" t="s">
        <v>877</v>
      </c>
      <c r="F72" s="27" t="s">
        <v>888</v>
      </c>
      <c r="G72" s="31" t="s">
        <v>889</v>
      </c>
      <c r="H72" s="27" t="s">
        <v>890</v>
      </c>
      <c r="I72" s="27" t="s">
        <v>891</v>
      </c>
      <c r="J72" s="32" t="s">
        <v>909</v>
      </c>
      <c r="K72" s="33" t="s">
        <v>904</v>
      </c>
      <c r="L72" s="10" t="s">
        <v>900</v>
      </c>
      <c r="M72" s="29">
        <v>3952000</v>
      </c>
      <c r="N72" s="30">
        <v>43077</v>
      </c>
      <c r="O72" s="26">
        <v>3952000</v>
      </c>
      <c r="P72" s="30">
        <v>43077</v>
      </c>
      <c r="Q72" s="26">
        <f>3800000*1.04</f>
        <v>3952000</v>
      </c>
      <c r="R72" s="30">
        <v>43077</v>
      </c>
      <c r="S72" s="29">
        <f>1035634.04+818314.33+896757.77</f>
        <v>2750706.14</v>
      </c>
      <c r="T72" s="30">
        <v>43242</v>
      </c>
      <c r="U72" s="26">
        <v>100</v>
      </c>
      <c r="V72" s="27" t="s">
        <v>857</v>
      </c>
      <c r="W72" s="27" t="s">
        <v>858</v>
      </c>
      <c r="X72" s="27" t="s">
        <v>885</v>
      </c>
      <c r="Y72" s="27" t="s">
        <v>859</v>
      </c>
      <c r="Z72" s="27" t="s">
        <v>936</v>
      </c>
      <c r="AA72" s="27" t="s">
        <v>958</v>
      </c>
    </row>
    <row r="73" spans="1:27" x14ac:dyDescent="0.25">
      <c r="A73" s="12" t="s">
        <v>150</v>
      </c>
      <c r="B73" s="27">
        <v>2018</v>
      </c>
      <c r="C73" s="28">
        <v>1</v>
      </c>
      <c r="D73" s="12" t="s">
        <v>887</v>
      </c>
      <c r="E73" s="15" t="s">
        <v>877</v>
      </c>
      <c r="F73" s="27" t="s">
        <v>888</v>
      </c>
      <c r="G73" s="31" t="s">
        <v>889</v>
      </c>
      <c r="H73" s="27" t="s">
        <v>890</v>
      </c>
      <c r="I73" s="27" t="s">
        <v>891</v>
      </c>
      <c r="J73" s="32" t="s">
        <v>909</v>
      </c>
      <c r="K73" s="33" t="s">
        <v>904</v>
      </c>
      <c r="L73" s="10" t="s">
        <v>900</v>
      </c>
      <c r="M73" s="29">
        <v>3952000</v>
      </c>
      <c r="N73" s="30">
        <v>43077</v>
      </c>
      <c r="O73" s="26">
        <v>3952000</v>
      </c>
      <c r="P73" s="30">
        <v>43077</v>
      </c>
      <c r="Q73" s="26">
        <v>3952000</v>
      </c>
      <c r="R73" s="30">
        <v>43077</v>
      </c>
      <c r="S73" s="29">
        <v>3485024.83</v>
      </c>
      <c r="T73" s="30">
        <v>43305</v>
      </c>
      <c r="U73" s="26">
        <v>100</v>
      </c>
      <c r="V73" s="27" t="s">
        <v>860</v>
      </c>
      <c r="W73" s="27" t="s">
        <v>861</v>
      </c>
      <c r="X73" s="27" t="s">
        <v>885</v>
      </c>
      <c r="Y73" s="27" t="s">
        <v>862</v>
      </c>
      <c r="Z73" s="27" t="s">
        <v>937</v>
      </c>
      <c r="AA73" s="27" t="s">
        <v>964</v>
      </c>
    </row>
    <row r="74" spans="1:27" x14ac:dyDescent="0.25">
      <c r="A74" s="12" t="s">
        <v>151</v>
      </c>
      <c r="B74" s="27" t="s">
        <v>954</v>
      </c>
      <c r="C74" s="27" t="s">
        <v>954</v>
      </c>
      <c r="D74" s="27" t="s">
        <v>954</v>
      </c>
      <c r="E74" s="27" t="s">
        <v>954</v>
      </c>
      <c r="F74" s="27" t="s">
        <v>954</v>
      </c>
      <c r="G74" s="27" t="s">
        <v>954</v>
      </c>
      <c r="H74" s="27" t="s">
        <v>954</v>
      </c>
      <c r="I74" s="27" t="s">
        <v>954</v>
      </c>
      <c r="J74" s="27" t="s">
        <v>954</v>
      </c>
      <c r="K74" s="33" t="s">
        <v>904</v>
      </c>
      <c r="L74" s="10" t="s">
        <v>886</v>
      </c>
      <c r="M74" s="29">
        <v>3952000</v>
      </c>
      <c r="N74" s="30">
        <v>43077</v>
      </c>
      <c r="O74" s="26">
        <v>3952000</v>
      </c>
      <c r="P74" s="30">
        <v>43077</v>
      </c>
      <c r="Q74" s="26">
        <f>3800000*1.04</f>
        <v>3952000</v>
      </c>
      <c r="R74" s="30">
        <v>43077</v>
      </c>
      <c r="S74" s="26">
        <v>0</v>
      </c>
      <c r="T74" s="27" t="s">
        <v>955</v>
      </c>
      <c r="U74" s="26" t="s">
        <v>955</v>
      </c>
      <c r="V74" s="27" t="s">
        <v>955</v>
      </c>
      <c r="W74" s="27" t="s">
        <v>955</v>
      </c>
      <c r="X74" s="27" t="s">
        <v>955</v>
      </c>
      <c r="Y74" s="27" t="s">
        <v>955</v>
      </c>
      <c r="Z74" s="27" t="s">
        <v>955</v>
      </c>
      <c r="AA74" s="27" t="s">
        <v>955</v>
      </c>
    </row>
    <row r="75" spans="1:27" x14ac:dyDescent="0.25">
      <c r="A75" s="12" t="s">
        <v>152</v>
      </c>
      <c r="B75" s="27" t="s">
        <v>954</v>
      </c>
      <c r="C75" s="27" t="s">
        <v>954</v>
      </c>
      <c r="D75" s="27" t="s">
        <v>954</v>
      </c>
      <c r="E75" s="27" t="s">
        <v>954</v>
      </c>
      <c r="F75" s="27" t="s">
        <v>954</v>
      </c>
      <c r="G75" s="27" t="s">
        <v>954</v>
      </c>
      <c r="H75" s="27" t="s">
        <v>954</v>
      </c>
      <c r="I75" s="27" t="s">
        <v>954</v>
      </c>
      <c r="J75" s="27" t="s">
        <v>954</v>
      </c>
      <c r="K75" s="33" t="s">
        <v>904</v>
      </c>
      <c r="L75" s="10" t="s">
        <v>886</v>
      </c>
      <c r="M75" s="29">
        <v>3952000</v>
      </c>
      <c r="N75" s="30">
        <v>43077</v>
      </c>
      <c r="O75" s="26">
        <v>3952000</v>
      </c>
      <c r="P75" s="30">
        <v>43077</v>
      </c>
      <c r="Q75" s="26">
        <f>3800000*1.04</f>
        <v>3952000</v>
      </c>
      <c r="R75" s="30">
        <v>43077</v>
      </c>
      <c r="S75" s="26">
        <v>0</v>
      </c>
      <c r="T75" s="27" t="s">
        <v>955</v>
      </c>
      <c r="U75" s="26" t="s">
        <v>955</v>
      </c>
      <c r="V75" s="27" t="s">
        <v>955</v>
      </c>
      <c r="W75" s="27" t="s">
        <v>955</v>
      </c>
      <c r="X75" s="27" t="s">
        <v>955</v>
      </c>
      <c r="Y75" s="27" t="s">
        <v>955</v>
      </c>
      <c r="Z75" s="27" t="s">
        <v>955</v>
      </c>
      <c r="AA75" s="27" t="s">
        <v>955</v>
      </c>
    </row>
    <row r="76" spans="1:27" x14ac:dyDescent="0.25">
      <c r="A76" s="12" t="s">
        <v>153</v>
      </c>
      <c r="B76" s="27" t="s">
        <v>954</v>
      </c>
      <c r="C76" s="27" t="s">
        <v>954</v>
      </c>
      <c r="D76" s="27" t="s">
        <v>954</v>
      </c>
      <c r="E76" s="27" t="s">
        <v>954</v>
      </c>
      <c r="F76" s="27" t="s">
        <v>954</v>
      </c>
      <c r="G76" s="27" t="s">
        <v>954</v>
      </c>
      <c r="H76" s="27" t="s">
        <v>954</v>
      </c>
      <c r="I76" s="27" t="s">
        <v>954</v>
      </c>
      <c r="J76" s="27" t="s">
        <v>954</v>
      </c>
      <c r="K76" s="33" t="s">
        <v>904</v>
      </c>
      <c r="L76" s="10" t="s">
        <v>886</v>
      </c>
      <c r="M76" s="29">
        <v>344429.28</v>
      </c>
      <c r="N76" s="30">
        <v>43077</v>
      </c>
      <c r="O76" s="26">
        <v>344429.28</v>
      </c>
      <c r="P76" s="30">
        <v>43077</v>
      </c>
      <c r="Q76" s="26">
        <f>331182*1.04</f>
        <v>344429.28</v>
      </c>
      <c r="R76" s="30">
        <v>43077</v>
      </c>
      <c r="S76" s="26">
        <v>0</v>
      </c>
      <c r="T76" s="27" t="s">
        <v>955</v>
      </c>
      <c r="U76" s="26" t="s">
        <v>955</v>
      </c>
      <c r="V76" s="27" t="s">
        <v>955</v>
      </c>
      <c r="W76" s="27" t="s">
        <v>955</v>
      </c>
      <c r="X76" s="27" t="s">
        <v>955</v>
      </c>
      <c r="Y76" s="27" t="s">
        <v>955</v>
      </c>
      <c r="Z76" s="27" t="s">
        <v>955</v>
      </c>
      <c r="AA76" s="27" t="s">
        <v>955</v>
      </c>
    </row>
    <row r="77" spans="1:27" x14ac:dyDescent="0.25">
      <c r="A77" s="12" t="s">
        <v>154</v>
      </c>
      <c r="B77" s="27" t="s">
        <v>954</v>
      </c>
      <c r="C77" s="27" t="s">
        <v>954</v>
      </c>
      <c r="D77" s="27" t="s">
        <v>954</v>
      </c>
      <c r="E77" s="27" t="s">
        <v>954</v>
      </c>
      <c r="F77" s="27" t="s">
        <v>954</v>
      </c>
      <c r="G77" s="27" t="s">
        <v>954</v>
      </c>
      <c r="H77" s="27" t="s">
        <v>954</v>
      </c>
      <c r="I77" s="27" t="s">
        <v>954</v>
      </c>
      <c r="J77" s="27" t="s">
        <v>954</v>
      </c>
      <c r="K77" s="33" t="s">
        <v>904</v>
      </c>
      <c r="L77" s="10" t="s">
        <v>886</v>
      </c>
      <c r="M77" s="29">
        <v>3952000</v>
      </c>
      <c r="N77" s="30">
        <v>43077</v>
      </c>
      <c r="O77" s="26">
        <v>3952000</v>
      </c>
      <c r="P77" s="30">
        <v>43077</v>
      </c>
      <c r="Q77" s="26">
        <f>3800000*1.04</f>
        <v>3952000</v>
      </c>
      <c r="R77" s="30">
        <v>43077</v>
      </c>
      <c r="S77" s="26">
        <v>0</v>
      </c>
      <c r="T77" s="27" t="s">
        <v>955</v>
      </c>
      <c r="U77" s="26" t="s">
        <v>955</v>
      </c>
      <c r="V77" s="27" t="s">
        <v>955</v>
      </c>
      <c r="W77" s="27" t="s">
        <v>955</v>
      </c>
      <c r="X77" s="27" t="s">
        <v>955</v>
      </c>
      <c r="Y77" s="27" t="s">
        <v>955</v>
      </c>
      <c r="Z77" s="27" t="s">
        <v>955</v>
      </c>
      <c r="AA77" s="27" t="s">
        <v>955</v>
      </c>
    </row>
    <row r="78" spans="1:27" x14ac:dyDescent="0.25">
      <c r="A78" s="12" t="s">
        <v>59</v>
      </c>
      <c r="B78" s="27">
        <v>2018</v>
      </c>
      <c r="C78" s="28">
        <v>1</v>
      </c>
      <c r="D78" s="12" t="s">
        <v>887</v>
      </c>
      <c r="E78" s="15" t="s">
        <v>877</v>
      </c>
      <c r="F78" s="27" t="s">
        <v>888</v>
      </c>
      <c r="G78" s="31" t="s">
        <v>889</v>
      </c>
      <c r="H78" s="27" t="s">
        <v>890</v>
      </c>
      <c r="I78" s="27" t="s">
        <v>891</v>
      </c>
      <c r="J78" s="32" t="s">
        <v>909</v>
      </c>
      <c r="K78" s="33" t="s">
        <v>904</v>
      </c>
      <c r="L78" s="10" t="s">
        <v>900</v>
      </c>
      <c r="M78" s="29">
        <v>3952000</v>
      </c>
      <c r="N78" s="30">
        <v>43077</v>
      </c>
      <c r="O78" s="26">
        <v>3952000</v>
      </c>
      <c r="P78" s="30">
        <v>43077</v>
      </c>
      <c r="Q78" s="26">
        <v>3952000</v>
      </c>
      <c r="R78" s="30">
        <v>43257</v>
      </c>
      <c r="S78" s="29">
        <v>3713306.76</v>
      </c>
      <c r="T78" s="30">
        <v>43377</v>
      </c>
      <c r="U78" s="26">
        <v>100</v>
      </c>
      <c r="V78" s="27" t="s">
        <v>876</v>
      </c>
      <c r="W78" s="27" t="s">
        <v>872</v>
      </c>
      <c r="X78" s="27" t="s">
        <v>885</v>
      </c>
      <c r="Y78" s="27" t="s">
        <v>875</v>
      </c>
      <c r="Z78" s="27" t="s">
        <v>938</v>
      </c>
      <c r="AA78" s="27" t="s">
        <v>971</v>
      </c>
    </row>
    <row r="79" spans="1:27" x14ac:dyDescent="0.25">
      <c r="A79" s="12" t="s">
        <v>60</v>
      </c>
      <c r="B79" s="27">
        <v>2018</v>
      </c>
      <c r="C79" s="28">
        <v>1</v>
      </c>
      <c r="D79" s="12" t="s">
        <v>887</v>
      </c>
      <c r="E79" s="15" t="s">
        <v>877</v>
      </c>
      <c r="F79" s="27" t="s">
        <v>888</v>
      </c>
      <c r="G79" s="31" t="s">
        <v>889</v>
      </c>
      <c r="H79" s="27" t="s">
        <v>890</v>
      </c>
      <c r="I79" s="27" t="s">
        <v>891</v>
      </c>
      <c r="J79" s="32" t="s">
        <v>909</v>
      </c>
      <c r="K79" s="33" t="s">
        <v>904</v>
      </c>
      <c r="L79" s="10" t="s">
        <v>900</v>
      </c>
      <c r="M79" s="29">
        <v>4368000</v>
      </c>
      <c r="N79" s="30">
        <v>43077</v>
      </c>
      <c r="O79" s="26">
        <v>4368000</v>
      </c>
      <c r="P79" s="30">
        <v>43077</v>
      </c>
      <c r="Q79" s="26">
        <v>4368000</v>
      </c>
      <c r="R79" s="30">
        <v>43257</v>
      </c>
      <c r="S79" s="29">
        <v>4211218.5</v>
      </c>
      <c r="T79" s="30">
        <v>43377</v>
      </c>
      <c r="U79" s="26">
        <v>100</v>
      </c>
      <c r="V79" s="27" t="s">
        <v>876</v>
      </c>
      <c r="W79" s="27" t="s">
        <v>872</v>
      </c>
      <c r="X79" s="27" t="s">
        <v>885</v>
      </c>
      <c r="Y79" s="27" t="s">
        <v>875</v>
      </c>
      <c r="Z79" s="27" t="s">
        <v>938</v>
      </c>
      <c r="AA79" s="27" t="s">
        <v>971</v>
      </c>
    </row>
    <row r="80" spans="1:27" x14ac:dyDescent="0.25">
      <c r="A80" s="12" t="s">
        <v>61</v>
      </c>
      <c r="B80" s="27" t="s">
        <v>954</v>
      </c>
      <c r="C80" s="27" t="s">
        <v>954</v>
      </c>
      <c r="D80" s="27" t="s">
        <v>954</v>
      </c>
      <c r="E80" s="27" t="s">
        <v>954</v>
      </c>
      <c r="F80" s="27" t="s">
        <v>954</v>
      </c>
      <c r="G80" s="27" t="s">
        <v>954</v>
      </c>
      <c r="H80" s="27" t="s">
        <v>954</v>
      </c>
      <c r="I80" s="27" t="s">
        <v>954</v>
      </c>
      <c r="J80" s="27" t="s">
        <v>954</v>
      </c>
      <c r="K80" s="33" t="s">
        <v>904</v>
      </c>
      <c r="L80" s="10" t="s">
        <v>886</v>
      </c>
      <c r="M80" s="29">
        <v>312000</v>
      </c>
      <c r="N80" s="30">
        <v>43077</v>
      </c>
      <c r="O80" s="26">
        <v>312000</v>
      </c>
      <c r="P80" s="30">
        <v>43077</v>
      </c>
      <c r="Q80" s="26">
        <f>300000*1.04</f>
        <v>312000</v>
      </c>
      <c r="R80" s="30">
        <v>43077</v>
      </c>
      <c r="S80" s="26">
        <v>0</v>
      </c>
      <c r="T80" s="27" t="s">
        <v>955</v>
      </c>
      <c r="U80" s="26" t="s">
        <v>955</v>
      </c>
      <c r="V80" s="27" t="s">
        <v>955</v>
      </c>
      <c r="W80" s="27" t="s">
        <v>955</v>
      </c>
      <c r="X80" s="27" t="s">
        <v>955</v>
      </c>
      <c r="Y80" s="27" t="s">
        <v>955</v>
      </c>
      <c r="Z80" s="27" t="s">
        <v>955</v>
      </c>
      <c r="AA80" s="27" t="s">
        <v>955</v>
      </c>
    </row>
    <row r="81" spans="1:27" x14ac:dyDescent="0.25">
      <c r="A81" s="12" t="s">
        <v>155</v>
      </c>
      <c r="B81" s="27" t="s">
        <v>954</v>
      </c>
      <c r="C81" s="27" t="s">
        <v>954</v>
      </c>
      <c r="D81" s="27" t="s">
        <v>954</v>
      </c>
      <c r="E81" s="27" t="s">
        <v>954</v>
      </c>
      <c r="F81" s="27" t="s">
        <v>954</v>
      </c>
      <c r="G81" s="27" t="s">
        <v>954</v>
      </c>
      <c r="H81" s="27" t="s">
        <v>954</v>
      </c>
      <c r="I81" s="27" t="s">
        <v>954</v>
      </c>
      <c r="J81" s="27" t="s">
        <v>954</v>
      </c>
      <c r="K81" s="33" t="s">
        <v>904</v>
      </c>
      <c r="L81" s="10" t="s">
        <v>886</v>
      </c>
      <c r="M81" s="29">
        <v>409552</v>
      </c>
      <c r="N81" s="30">
        <v>43077</v>
      </c>
      <c r="O81" s="26">
        <v>409552</v>
      </c>
      <c r="P81" s="30">
        <v>43077</v>
      </c>
      <c r="Q81" s="26">
        <f>393800*1.04</f>
        <v>409552</v>
      </c>
      <c r="R81" s="30">
        <v>43077</v>
      </c>
      <c r="S81" s="26">
        <v>0</v>
      </c>
      <c r="T81" s="27" t="s">
        <v>955</v>
      </c>
      <c r="U81" s="26" t="s">
        <v>955</v>
      </c>
      <c r="V81" s="27" t="s">
        <v>955</v>
      </c>
      <c r="W81" s="27" t="s">
        <v>955</v>
      </c>
      <c r="X81" s="27" t="s">
        <v>955</v>
      </c>
      <c r="Y81" s="27" t="s">
        <v>955</v>
      </c>
      <c r="Z81" s="27" t="s">
        <v>955</v>
      </c>
      <c r="AA81" s="27" t="s">
        <v>955</v>
      </c>
    </row>
    <row r="82" spans="1:27" x14ac:dyDescent="0.25">
      <c r="A82" s="12" t="s">
        <v>62</v>
      </c>
      <c r="B82" s="27">
        <v>2018</v>
      </c>
      <c r="C82" s="28">
        <v>1</v>
      </c>
      <c r="D82" s="12" t="s">
        <v>887</v>
      </c>
      <c r="E82" s="15" t="s">
        <v>877</v>
      </c>
      <c r="F82" s="27" t="s">
        <v>888</v>
      </c>
      <c r="G82" s="31" t="s">
        <v>889</v>
      </c>
      <c r="H82" s="27" t="s">
        <v>890</v>
      </c>
      <c r="I82" s="27" t="s">
        <v>891</v>
      </c>
      <c r="J82" s="32" t="s">
        <v>909</v>
      </c>
      <c r="K82" s="33" t="s">
        <v>904</v>
      </c>
      <c r="L82" s="10" t="s">
        <v>900</v>
      </c>
      <c r="M82" s="29">
        <v>8944000</v>
      </c>
      <c r="N82" s="30">
        <v>43077</v>
      </c>
      <c r="O82" s="26">
        <v>8944000</v>
      </c>
      <c r="P82" s="30">
        <v>43077</v>
      </c>
      <c r="Q82" s="26">
        <v>8944000</v>
      </c>
      <c r="R82" s="30">
        <v>43077</v>
      </c>
      <c r="S82" s="26">
        <v>0</v>
      </c>
      <c r="T82" s="27" t="s">
        <v>954</v>
      </c>
      <c r="U82" s="26">
        <v>25</v>
      </c>
      <c r="V82" s="27" t="s">
        <v>997</v>
      </c>
      <c r="W82" s="27" t="s">
        <v>998</v>
      </c>
      <c r="X82" s="27" t="s">
        <v>885</v>
      </c>
      <c r="Y82" s="27" t="s">
        <v>999</v>
      </c>
      <c r="Z82" s="27" t="s">
        <v>1000</v>
      </c>
      <c r="AA82" s="27" t="s">
        <v>954</v>
      </c>
    </row>
    <row r="83" spans="1:27" x14ac:dyDescent="0.25">
      <c r="A83" s="12" t="s">
        <v>63</v>
      </c>
      <c r="B83" s="27" t="s">
        <v>954</v>
      </c>
      <c r="C83" s="27" t="s">
        <v>954</v>
      </c>
      <c r="D83" s="27" t="s">
        <v>954</v>
      </c>
      <c r="E83" s="27" t="s">
        <v>954</v>
      </c>
      <c r="F83" s="27" t="s">
        <v>954</v>
      </c>
      <c r="G83" s="27" t="s">
        <v>954</v>
      </c>
      <c r="H83" s="27" t="s">
        <v>954</v>
      </c>
      <c r="I83" s="27" t="s">
        <v>954</v>
      </c>
      <c r="J83" s="27" t="s">
        <v>954</v>
      </c>
      <c r="K83" s="33" t="s">
        <v>904</v>
      </c>
      <c r="L83" s="10" t="s">
        <v>886</v>
      </c>
      <c r="M83" s="29">
        <v>3952000</v>
      </c>
      <c r="N83" s="30">
        <v>43077</v>
      </c>
      <c r="O83" s="26">
        <v>3952000</v>
      </c>
      <c r="P83" s="30">
        <v>43077</v>
      </c>
      <c r="Q83" s="26">
        <f>3800000*1.04</f>
        <v>3952000</v>
      </c>
      <c r="R83" s="30">
        <v>43077</v>
      </c>
      <c r="S83" s="26">
        <v>0</v>
      </c>
      <c r="T83" s="27" t="s">
        <v>955</v>
      </c>
      <c r="U83" s="26" t="s">
        <v>955</v>
      </c>
      <c r="V83" s="27" t="s">
        <v>955</v>
      </c>
      <c r="W83" s="27" t="s">
        <v>955</v>
      </c>
      <c r="X83" s="27" t="s">
        <v>955</v>
      </c>
      <c r="Y83" s="27" t="s">
        <v>955</v>
      </c>
      <c r="Z83" s="27" t="s">
        <v>955</v>
      </c>
      <c r="AA83" s="27" t="s">
        <v>955</v>
      </c>
    </row>
    <row r="84" spans="1:27" x14ac:dyDescent="0.25">
      <c r="A84" s="12" t="s">
        <v>64</v>
      </c>
      <c r="B84" s="27" t="s">
        <v>954</v>
      </c>
      <c r="C84" s="27" t="s">
        <v>954</v>
      </c>
      <c r="D84" s="27" t="s">
        <v>954</v>
      </c>
      <c r="E84" s="27" t="s">
        <v>954</v>
      </c>
      <c r="F84" s="27" t="s">
        <v>954</v>
      </c>
      <c r="G84" s="27" t="s">
        <v>954</v>
      </c>
      <c r="H84" s="27" t="s">
        <v>954</v>
      </c>
      <c r="I84" s="27" t="s">
        <v>954</v>
      </c>
      <c r="J84" s="27" t="s">
        <v>954</v>
      </c>
      <c r="K84" s="33" t="s">
        <v>904</v>
      </c>
      <c r="L84" s="10" t="s">
        <v>886</v>
      </c>
      <c r="M84" s="29">
        <v>145600</v>
      </c>
      <c r="N84" s="30">
        <v>43077</v>
      </c>
      <c r="O84" s="26">
        <v>145600</v>
      </c>
      <c r="P84" s="30">
        <v>43077</v>
      </c>
      <c r="Q84" s="26">
        <f>140000*1.04</f>
        <v>145600</v>
      </c>
      <c r="R84" s="30">
        <v>43077</v>
      </c>
      <c r="S84" s="26">
        <v>0</v>
      </c>
      <c r="T84" s="27" t="s">
        <v>955</v>
      </c>
      <c r="U84" s="26" t="s">
        <v>955</v>
      </c>
      <c r="V84" s="27" t="s">
        <v>955</v>
      </c>
      <c r="W84" s="27" t="s">
        <v>955</v>
      </c>
      <c r="X84" s="27" t="s">
        <v>955</v>
      </c>
      <c r="Y84" s="27" t="s">
        <v>955</v>
      </c>
      <c r="Z84" s="27" t="s">
        <v>955</v>
      </c>
      <c r="AA84" s="27" t="s">
        <v>955</v>
      </c>
    </row>
    <row r="85" spans="1:27" x14ac:dyDescent="0.25">
      <c r="A85" s="12" t="s">
        <v>156</v>
      </c>
      <c r="B85" s="27" t="s">
        <v>954</v>
      </c>
      <c r="C85" s="27" t="s">
        <v>954</v>
      </c>
      <c r="D85" s="27" t="s">
        <v>954</v>
      </c>
      <c r="E85" s="27" t="s">
        <v>954</v>
      </c>
      <c r="F85" s="27" t="s">
        <v>954</v>
      </c>
      <c r="G85" s="27" t="s">
        <v>954</v>
      </c>
      <c r="H85" s="27" t="s">
        <v>954</v>
      </c>
      <c r="I85" s="27" t="s">
        <v>954</v>
      </c>
      <c r="J85" s="27" t="s">
        <v>954</v>
      </c>
      <c r="K85" s="33" t="s">
        <v>904</v>
      </c>
      <c r="L85" s="10" t="s">
        <v>886</v>
      </c>
      <c r="M85" s="29">
        <v>4368000</v>
      </c>
      <c r="N85" s="30">
        <v>43077</v>
      </c>
      <c r="O85" s="26">
        <v>4368000</v>
      </c>
      <c r="P85" s="30">
        <v>43077</v>
      </c>
      <c r="Q85" s="26">
        <f>4200000*1.04</f>
        <v>4368000</v>
      </c>
      <c r="R85" s="30">
        <v>43077</v>
      </c>
      <c r="S85" s="26">
        <v>0</v>
      </c>
      <c r="T85" s="27" t="s">
        <v>955</v>
      </c>
      <c r="U85" s="26" t="s">
        <v>955</v>
      </c>
      <c r="V85" s="27" t="s">
        <v>955</v>
      </c>
      <c r="W85" s="27" t="s">
        <v>955</v>
      </c>
      <c r="X85" s="27" t="s">
        <v>955</v>
      </c>
      <c r="Y85" s="27" t="s">
        <v>955</v>
      </c>
      <c r="Z85" s="27" t="s">
        <v>955</v>
      </c>
      <c r="AA85" s="27" t="s">
        <v>955</v>
      </c>
    </row>
    <row r="86" spans="1:27" x14ac:dyDescent="0.25">
      <c r="A86" s="12" t="s">
        <v>65</v>
      </c>
      <c r="B86" s="27" t="s">
        <v>954</v>
      </c>
      <c r="C86" s="27" t="s">
        <v>954</v>
      </c>
      <c r="D86" s="27" t="s">
        <v>954</v>
      </c>
      <c r="E86" s="27" t="s">
        <v>954</v>
      </c>
      <c r="F86" s="27" t="s">
        <v>954</v>
      </c>
      <c r="G86" s="27" t="s">
        <v>954</v>
      </c>
      <c r="H86" s="27" t="s">
        <v>954</v>
      </c>
      <c r="I86" s="27" t="s">
        <v>954</v>
      </c>
      <c r="J86" s="27" t="s">
        <v>954</v>
      </c>
      <c r="K86" s="33" t="s">
        <v>904</v>
      </c>
      <c r="L86" s="10" t="s">
        <v>886</v>
      </c>
      <c r="M86" s="29">
        <v>520000</v>
      </c>
      <c r="N86" s="30">
        <v>43077</v>
      </c>
      <c r="O86" s="26">
        <v>520000</v>
      </c>
      <c r="P86" s="30">
        <v>43077</v>
      </c>
      <c r="Q86" s="26">
        <f>500000*1.04</f>
        <v>520000</v>
      </c>
      <c r="R86" s="30">
        <v>43077</v>
      </c>
      <c r="S86" s="26">
        <v>0</v>
      </c>
      <c r="T86" s="27" t="s">
        <v>955</v>
      </c>
      <c r="U86" s="26" t="s">
        <v>955</v>
      </c>
      <c r="V86" s="27" t="s">
        <v>955</v>
      </c>
      <c r="W86" s="27" t="s">
        <v>955</v>
      </c>
      <c r="X86" s="27" t="s">
        <v>955</v>
      </c>
      <c r="Y86" s="27" t="s">
        <v>955</v>
      </c>
      <c r="Z86" s="27" t="s">
        <v>955</v>
      </c>
      <c r="AA86" s="27" t="s">
        <v>955</v>
      </c>
    </row>
    <row r="87" spans="1:27" x14ac:dyDescent="0.25">
      <c r="A87" s="12" t="s">
        <v>157</v>
      </c>
      <c r="B87" s="27" t="s">
        <v>954</v>
      </c>
      <c r="C87" s="27" t="s">
        <v>954</v>
      </c>
      <c r="D87" s="27" t="s">
        <v>954</v>
      </c>
      <c r="E87" s="27" t="s">
        <v>954</v>
      </c>
      <c r="F87" s="27" t="s">
        <v>954</v>
      </c>
      <c r="G87" s="27" t="s">
        <v>954</v>
      </c>
      <c r="H87" s="27" t="s">
        <v>954</v>
      </c>
      <c r="I87" s="27" t="s">
        <v>954</v>
      </c>
      <c r="J87" s="27" t="s">
        <v>954</v>
      </c>
      <c r="K87" s="33" t="s">
        <v>904</v>
      </c>
      <c r="L87" s="10" t="s">
        <v>886</v>
      </c>
      <c r="M87" s="29">
        <v>1528800</v>
      </c>
      <c r="N87" s="30">
        <v>43077</v>
      </c>
      <c r="O87" s="26">
        <v>1528800</v>
      </c>
      <c r="P87" s="30">
        <v>43077</v>
      </c>
      <c r="Q87" s="26">
        <f>1470000*1.04</f>
        <v>1528800</v>
      </c>
      <c r="R87" s="30">
        <v>43077</v>
      </c>
      <c r="S87" s="26">
        <v>0</v>
      </c>
      <c r="T87" s="27" t="s">
        <v>955</v>
      </c>
      <c r="U87" s="26" t="s">
        <v>955</v>
      </c>
      <c r="V87" s="27" t="s">
        <v>955</v>
      </c>
      <c r="W87" s="27" t="s">
        <v>955</v>
      </c>
      <c r="X87" s="27" t="s">
        <v>955</v>
      </c>
      <c r="Y87" s="27" t="s">
        <v>955</v>
      </c>
      <c r="Z87" s="27" t="s">
        <v>955</v>
      </c>
      <c r="AA87" s="27" t="s">
        <v>955</v>
      </c>
    </row>
    <row r="88" spans="1:27" x14ac:dyDescent="0.25">
      <c r="A88" s="12" t="s">
        <v>158</v>
      </c>
      <c r="B88" s="27" t="s">
        <v>954</v>
      </c>
      <c r="C88" s="27" t="s">
        <v>954</v>
      </c>
      <c r="D88" s="27" t="s">
        <v>954</v>
      </c>
      <c r="E88" s="27" t="s">
        <v>954</v>
      </c>
      <c r="F88" s="27" t="s">
        <v>954</v>
      </c>
      <c r="G88" s="27" t="s">
        <v>954</v>
      </c>
      <c r="H88" s="27" t="s">
        <v>954</v>
      </c>
      <c r="I88" s="27" t="s">
        <v>954</v>
      </c>
      <c r="J88" s="27" t="s">
        <v>954</v>
      </c>
      <c r="K88" s="33" t="s">
        <v>904</v>
      </c>
      <c r="L88" s="10" t="s">
        <v>886</v>
      </c>
      <c r="M88" s="29">
        <v>769600</v>
      </c>
      <c r="N88" s="30">
        <v>43077</v>
      </c>
      <c r="O88" s="26">
        <v>769600</v>
      </c>
      <c r="P88" s="30">
        <v>43077</v>
      </c>
      <c r="Q88" s="26">
        <f>740000*1.04</f>
        <v>769600</v>
      </c>
      <c r="R88" s="30">
        <v>43077</v>
      </c>
      <c r="S88" s="26">
        <v>0</v>
      </c>
      <c r="T88" s="27" t="s">
        <v>955</v>
      </c>
      <c r="U88" s="26" t="s">
        <v>955</v>
      </c>
      <c r="V88" s="27" t="s">
        <v>955</v>
      </c>
      <c r="W88" s="27" t="s">
        <v>955</v>
      </c>
      <c r="X88" s="27" t="s">
        <v>955</v>
      </c>
      <c r="Y88" s="27" t="s">
        <v>955</v>
      </c>
      <c r="Z88" s="27" t="s">
        <v>955</v>
      </c>
      <c r="AA88" s="27" t="s">
        <v>955</v>
      </c>
    </row>
    <row r="89" spans="1:27" x14ac:dyDescent="0.25">
      <c r="A89" s="12" t="s">
        <v>159</v>
      </c>
      <c r="B89" s="27" t="s">
        <v>954</v>
      </c>
      <c r="C89" s="27" t="s">
        <v>954</v>
      </c>
      <c r="D89" s="27" t="s">
        <v>954</v>
      </c>
      <c r="E89" s="27" t="s">
        <v>954</v>
      </c>
      <c r="F89" s="27" t="s">
        <v>954</v>
      </c>
      <c r="G89" s="27" t="s">
        <v>954</v>
      </c>
      <c r="H89" s="27" t="s">
        <v>954</v>
      </c>
      <c r="I89" s="27" t="s">
        <v>954</v>
      </c>
      <c r="J89" s="27" t="s">
        <v>954</v>
      </c>
      <c r="K89" s="33" t="s">
        <v>904</v>
      </c>
      <c r="L89" s="10" t="s">
        <v>886</v>
      </c>
      <c r="M89" s="29">
        <v>1560000</v>
      </c>
      <c r="N89" s="30">
        <v>43077</v>
      </c>
      <c r="O89" s="26">
        <v>1560000</v>
      </c>
      <c r="P89" s="30">
        <v>43077</v>
      </c>
      <c r="Q89" s="26">
        <f>1500000*1.04</f>
        <v>1560000</v>
      </c>
      <c r="R89" s="30">
        <v>43077</v>
      </c>
      <c r="S89" s="26">
        <v>0</v>
      </c>
      <c r="T89" s="27" t="s">
        <v>955</v>
      </c>
      <c r="U89" s="26" t="s">
        <v>955</v>
      </c>
      <c r="V89" s="27" t="s">
        <v>955</v>
      </c>
      <c r="W89" s="27" t="s">
        <v>955</v>
      </c>
      <c r="X89" s="27" t="s">
        <v>955</v>
      </c>
      <c r="Y89" s="27" t="s">
        <v>955</v>
      </c>
      <c r="Z89" s="27" t="s">
        <v>955</v>
      </c>
      <c r="AA89" s="27" t="s">
        <v>955</v>
      </c>
    </row>
    <row r="90" spans="1:27" x14ac:dyDescent="0.25">
      <c r="A90" s="12" t="s">
        <v>100</v>
      </c>
      <c r="B90" s="27" t="s">
        <v>954</v>
      </c>
      <c r="C90" s="27" t="s">
        <v>954</v>
      </c>
      <c r="D90" s="27" t="s">
        <v>954</v>
      </c>
      <c r="E90" s="27" t="s">
        <v>954</v>
      </c>
      <c r="F90" s="27" t="s">
        <v>954</v>
      </c>
      <c r="G90" s="27" t="s">
        <v>954</v>
      </c>
      <c r="H90" s="27" t="s">
        <v>954</v>
      </c>
      <c r="I90" s="27" t="s">
        <v>954</v>
      </c>
      <c r="J90" s="27" t="s">
        <v>954</v>
      </c>
      <c r="K90" s="33" t="s">
        <v>898</v>
      </c>
      <c r="L90" s="10" t="s">
        <v>886</v>
      </c>
      <c r="M90" s="29">
        <v>20800000</v>
      </c>
      <c r="N90" s="30">
        <v>43045</v>
      </c>
      <c r="O90" s="26">
        <v>20800000</v>
      </c>
      <c r="P90" s="30">
        <v>43045</v>
      </c>
      <c r="Q90" s="26">
        <f>20000000*1.04</f>
        <v>20800000</v>
      </c>
      <c r="R90" s="30">
        <v>43045</v>
      </c>
      <c r="S90" s="26">
        <v>0</v>
      </c>
      <c r="T90" s="27" t="s">
        <v>955</v>
      </c>
      <c r="U90" s="26" t="s">
        <v>955</v>
      </c>
      <c r="V90" s="27" t="s">
        <v>955</v>
      </c>
      <c r="W90" s="27" t="s">
        <v>955</v>
      </c>
      <c r="X90" s="27" t="s">
        <v>955</v>
      </c>
      <c r="Y90" s="27" t="s">
        <v>955</v>
      </c>
      <c r="Z90" s="27" t="s">
        <v>955</v>
      </c>
      <c r="AA90" s="27" t="s">
        <v>955</v>
      </c>
    </row>
    <row r="91" spans="1:27" x14ac:dyDescent="0.25">
      <c r="A91" s="12" t="s">
        <v>101</v>
      </c>
      <c r="B91" s="27" t="s">
        <v>954</v>
      </c>
      <c r="C91" s="27" t="s">
        <v>954</v>
      </c>
      <c r="D91" s="27" t="s">
        <v>954</v>
      </c>
      <c r="E91" s="27" t="s">
        <v>954</v>
      </c>
      <c r="F91" s="27" t="s">
        <v>954</v>
      </c>
      <c r="G91" s="27" t="s">
        <v>954</v>
      </c>
      <c r="H91" s="27" t="s">
        <v>954</v>
      </c>
      <c r="I91" s="27" t="s">
        <v>954</v>
      </c>
      <c r="J91" s="27" t="s">
        <v>954</v>
      </c>
      <c r="K91" s="33" t="s">
        <v>898</v>
      </c>
      <c r="L91" s="10" t="s">
        <v>886</v>
      </c>
      <c r="M91" s="29">
        <v>8840000</v>
      </c>
      <c r="N91" s="30">
        <v>43045</v>
      </c>
      <c r="O91" s="26">
        <v>8840000</v>
      </c>
      <c r="P91" s="30">
        <v>43045</v>
      </c>
      <c r="Q91" s="26">
        <f>8500000*1.04</f>
        <v>8840000</v>
      </c>
      <c r="R91" s="30">
        <v>43045</v>
      </c>
      <c r="S91" s="26">
        <v>0</v>
      </c>
      <c r="T91" s="27" t="s">
        <v>955</v>
      </c>
      <c r="U91" s="26" t="s">
        <v>955</v>
      </c>
      <c r="V91" s="27" t="s">
        <v>955</v>
      </c>
      <c r="W91" s="27" t="s">
        <v>955</v>
      </c>
      <c r="X91" s="27" t="s">
        <v>955</v>
      </c>
      <c r="Y91" s="27" t="s">
        <v>955</v>
      </c>
      <c r="Z91" s="27" t="s">
        <v>955</v>
      </c>
      <c r="AA91" s="27" t="s">
        <v>955</v>
      </c>
    </row>
    <row r="92" spans="1:27" x14ac:dyDescent="0.25">
      <c r="A92" s="12" t="s">
        <v>102</v>
      </c>
      <c r="B92" s="27">
        <v>2018</v>
      </c>
      <c r="C92" s="28">
        <v>1</v>
      </c>
      <c r="D92" s="12" t="s">
        <v>887</v>
      </c>
      <c r="E92" s="15" t="s">
        <v>877</v>
      </c>
      <c r="F92" s="27" t="s">
        <v>888</v>
      </c>
      <c r="G92" s="31" t="s">
        <v>889</v>
      </c>
      <c r="H92" s="27" t="s">
        <v>890</v>
      </c>
      <c r="I92" s="27" t="s">
        <v>891</v>
      </c>
      <c r="J92" s="32" t="s">
        <v>909</v>
      </c>
      <c r="K92" s="33" t="s">
        <v>898</v>
      </c>
      <c r="L92" s="10" t="s">
        <v>900</v>
      </c>
      <c r="M92" s="29">
        <v>12220000</v>
      </c>
      <c r="N92" s="30">
        <v>43045</v>
      </c>
      <c r="O92" s="26">
        <v>11985000</v>
      </c>
      <c r="P92" s="30">
        <v>43045</v>
      </c>
      <c r="Q92" s="26">
        <v>11985000</v>
      </c>
      <c r="R92" s="30">
        <v>43045</v>
      </c>
      <c r="S92" s="29">
        <v>4200314.42</v>
      </c>
      <c r="T92" s="35">
        <v>43420</v>
      </c>
      <c r="U92" s="26">
        <v>37</v>
      </c>
      <c r="V92" s="27" t="s">
        <v>977</v>
      </c>
      <c r="W92" s="27" t="s">
        <v>978</v>
      </c>
      <c r="X92" s="27" t="s">
        <v>885</v>
      </c>
      <c r="Y92" s="27" t="s">
        <v>979</v>
      </c>
      <c r="Z92" s="27" t="s">
        <v>980</v>
      </c>
      <c r="AA92" s="27" t="s">
        <v>981</v>
      </c>
    </row>
    <row r="93" spans="1:27" x14ac:dyDescent="0.25">
      <c r="A93" s="12" t="s">
        <v>103</v>
      </c>
      <c r="B93" s="27">
        <v>2018</v>
      </c>
      <c r="C93" s="28">
        <v>1</v>
      </c>
      <c r="D93" s="12" t="s">
        <v>887</v>
      </c>
      <c r="E93" s="15" t="s">
        <v>877</v>
      </c>
      <c r="F93" s="27" t="s">
        <v>888</v>
      </c>
      <c r="G93" s="31" t="s">
        <v>889</v>
      </c>
      <c r="H93" s="27" t="s">
        <v>890</v>
      </c>
      <c r="I93" s="27" t="s">
        <v>891</v>
      </c>
      <c r="J93" s="32" t="s">
        <v>909</v>
      </c>
      <c r="K93" s="33" t="s">
        <v>898</v>
      </c>
      <c r="L93" s="10" t="s">
        <v>900</v>
      </c>
      <c r="M93" s="29">
        <v>8684000</v>
      </c>
      <c r="N93" s="30">
        <v>43045</v>
      </c>
      <c r="O93" s="26">
        <v>8517000</v>
      </c>
      <c r="P93" s="30">
        <v>43045</v>
      </c>
      <c r="Q93" s="26">
        <v>8517000</v>
      </c>
      <c r="R93" s="30">
        <v>43292</v>
      </c>
      <c r="S93" s="29">
        <v>8100530.6200000001</v>
      </c>
      <c r="T93" s="30">
        <v>43369</v>
      </c>
      <c r="U93" s="26">
        <v>100</v>
      </c>
      <c r="V93" s="27" t="s">
        <v>863</v>
      </c>
      <c r="W93" s="27" t="s">
        <v>864</v>
      </c>
      <c r="X93" s="27" t="s">
        <v>885</v>
      </c>
      <c r="Y93" s="27" t="s">
        <v>865</v>
      </c>
      <c r="Z93" s="27" t="s">
        <v>939</v>
      </c>
      <c r="AA93" s="27" t="s">
        <v>972</v>
      </c>
    </row>
    <row r="94" spans="1:27" x14ac:dyDescent="0.25">
      <c r="A94" s="12" t="s">
        <v>104</v>
      </c>
      <c r="B94" s="27" t="s">
        <v>954</v>
      </c>
      <c r="C94" s="27" t="s">
        <v>954</v>
      </c>
      <c r="D94" s="27" t="s">
        <v>954</v>
      </c>
      <c r="E94" s="27" t="s">
        <v>954</v>
      </c>
      <c r="F94" s="27" t="s">
        <v>954</v>
      </c>
      <c r="G94" s="27" t="s">
        <v>954</v>
      </c>
      <c r="H94" s="27" t="s">
        <v>954</v>
      </c>
      <c r="I94" s="27" t="s">
        <v>954</v>
      </c>
      <c r="J94" s="27" t="s">
        <v>954</v>
      </c>
      <c r="K94" s="33" t="s">
        <v>898</v>
      </c>
      <c r="L94" s="10" t="s">
        <v>886</v>
      </c>
      <c r="M94" s="29">
        <v>2080000</v>
      </c>
      <c r="N94" s="30">
        <v>43045</v>
      </c>
      <c r="O94" s="26">
        <v>2080000</v>
      </c>
      <c r="P94" s="30">
        <v>43045</v>
      </c>
      <c r="Q94" s="26">
        <f>2000000*1.04</f>
        <v>2080000</v>
      </c>
      <c r="R94" s="30">
        <v>43045</v>
      </c>
      <c r="S94" s="26">
        <v>0</v>
      </c>
      <c r="T94" s="27" t="s">
        <v>955</v>
      </c>
      <c r="U94" s="26" t="s">
        <v>955</v>
      </c>
      <c r="V94" s="27" t="s">
        <v>955</v>
      </c>
      <c r="W94" s="27" t="s">
        <v>955</v>
      </c>
      <c r="X94" s="27" t="s">
        <v>955</v>
      </c>
      <c r="Y94" s="27" t="s">
        <v>955</v>
      </c>
      <c r="Z94" s="27" t="s">
        <v>955</v>
      </c>
      <c r="AA94" s="27" t="s">
        <v>955</v>
      </c>
    </row>
    <row r="95" spans="1:27" x14ac:dyDescent="0.25">
      <c r="A95" s="12" t="s">
        <v>105</v>
      </c>
      <c r="B95" s="27">
        <v>2018</v>
      </c>
      <c r="C95" s="28">
        <v>1</v>
      </c>
      <c r="D95" s="12" t="s">
        <v>887</v>
      </c>
      <c r="E95" s="15" t="s">
        <v>877</v>
      </c>
      <c r="F95" s="27" t="s">
        <v>888</v>
      </c>
      <c r="G95" s="31" t="s">
        <v>889</v>
      </c>
      <c r="H95" s="27" t="s">
        <v>890</v>
      </c>
      <c r="I95" s="27" t="s">
        <v>891</v>
      </c>
      <c r="J95" s="32" t="s">
        <v>909</v>
      </c>
      <c r="K95" s="33" t="s">
        <v>898</v>
      </c>
      <c r="L95" s="10" t="s">
        <v>900</v>
      </c>
      <c r="M95" s="29">
        <v>9100000</v>
      </c>
      <c r="N95" s="30">
        <v>43045</v>
      </c>
      <c r="O95" s="26">
        <v>8925000</v>
      </c>
      <c r="P95" s="30">
        <v>43045</v>
      </c>
      <c r="Q95" s="26">
        <v>8925000</v>
      </c>
      <c r="R95" s="30">
        <v>43045</v>
      </c>
      <c r="S95" s="26">
        <v>0</v>
      </c>
      <c r="T95" s="27" t="s">
        <v>954</v>
      </c>
      <c r="U95" s="26" t="s">
        <v>955</v>
      </c>
      <c r="V95" s="27" t="s">
        <v>954</v>
      </c>
      <c r="W95" s="27" t="s">
        <v>954</v>
      </c>
      <c r="X95" s="27" t="s">
        <v>954</v>
      </c>
      <c r="Y95" s="27" t="s">
        <v>954</v>
      </c>
      <c r="Z95" s="27" t="s">
        <v>954</v>
      </c>
      <c r="AA95" s="27" t="s">
        <v>954</v>
      </c>
    </row>
    <row r="96" spans="1:27" x14ac:dyDescent="0.25">
      <c r="A96" s="12" t="s">
        <v>106</v>
      </c>
      <c r="B96" s="27" t="s">
        <v>954</v>
      </c>
      <c r="C96" s="27" t="s">
        <v>954</v>
      </c>
      <c r="D96" s="27" t="s">
        <v>954</v>
      </c>
      <c r="E96" s="27" t="s">
        <v>954</v>
      </c>
      <c r="F96" s="27" t="s">
        <v>954</v>
      </c>
      <c r="G96" s="27" t="s">
        <v>954</v>
      </c>
      <c r="H96" s="27" t="s">
        <v>954</v>
      </c>
      <c r="I96" s="27" t="s">
        <v>954</v>
      </c>
      <c r="J96" s="27" t="s">
        <v>954</v>
      </c>
      <c r="K96" s="33" t="s">
        <v>898</v>
      </c>
      <c r="L96" s="10" t="s">
        <v>886</v>
      </c>
      <c r="M96" s="29">
        <v>2600000</v>
      </c>
      <c r="N96" s="30">
        <v>43045</v>
      </c>
      <c r="O96" s="26">
        <v>2600000</v>
      </c>
      <c r="P96" s="30">
        <v>43045</v>
      </c>
      <c r="Q96" s="26">
        <f>2500000*1.04</f>
        <v>2600000</v>
      </c>
      <c r="R96" s="30">
        <v>43045</v>
      </c>
      <c r="S96" s="26">
        <v>0</v>
      </c>
      <c r="T96" s="27" t="s">
        <v>955</v>
      </c>
      <c r="U96" s="26" t="s">
        <v>955</v>
      </c>
      <c r="V96" s="27" t="s">
        <v>955</v>
      </c>
      <c r="W96" s="27" t="s">
        <v>955</v>
      </c>
      <c r="X96" s="27" t="s">
        <v>955</v>
      </c>
      <c r="Y96" s="27" t="s">
        <v>955</v>
      </c>
      <c r="Z96" s="27" t="s">
        <v>955</v>
      </c>
      <c r="AA96" s="27" t="s">
        <v>955</v>
      </c>
    </row>
    <row r="97" spans="1:27" x14ac:dyDescent="0.25">
      <c r="A97" s="12" t="s">
        <v>107</v>
      </c>
      <c r="B97" s="27" t="s">
        <v>954</v>
      </c>
      <c r="C97" s="27" t="s">
        <v>954</v>
      </c>
      <c r="D97" s="27" t="s">
        <v>954</v>
      </c>
      <c r="E97" s="27" t="s">
        <v>954</v>
      </c>
      <c r="F97" s="27" t="s">
        <v>954</v>
      </c>
      <c r="G97" s="27" t="s">
        <v>954</v>
      </c>
      <c r="H97" s="27" t="s">
        <v>954</v>
      </c>
      <c r="I97" s="27" t="s">
        <v>954</v>
      </c>
      <c r="J97" s="27" t="s">
        <v>954</v>
      </c>
      <c r="K97" s="33" t="s">
        <v>898</v>
      </c>
      <c r="L97" s="10" t="s">
        <v>886</v>
      </c>
      <c r="M97" s="29">
        <v>2600000</v>
      </c>
      <c r="N97" s="30">
        <v>43045</v>
      </c>
      <c r="O97" s="26">
        <v>2600000</v>
      </c>
      <c r="P97" s="30">
        <v>43045</v>
      </c>
      <c r="Q97" s="26">
        <f>2500000*1.04</f>
        <v>2600000</v>
      </c>
      <c r="R97" s="30">
        <v>43045</v>
      </c>
      <c r="S97" s="26">
        <v>0</v>
      </c>
      <c r="T97" s="27" t="s">
        <v>955</v>
      </c>
      <c r="U97" s="26" t="s">
        <v>955</v>
      </c>
      <c r="V97" s="27" t="s">
        <v>955</v>
      </c>
      <c r="W97" s="27" t="s">
        <v>955</v>
      </c>
      <c r="X97" s="27" t="s">
        <v>955</v>
      </c>
      <c r="Y97" s="27" t="s">
        <v>955</v>
      </c>
      <c r="Z97" s="27" t="s">
        <v>955</v>
      </c>
      <c r="AA97" s="27" t="s">
        <v>955</v>
      </c>
    </row>
    <row r="98" spans="1:27" x14ac:dyDescent="0.25">
      <c r="A98" s="12" t="s">
        <v>108</v>
      </c>
      <c r="B98" s="27">
        <v>2018</v>
      </c>
      <c r="C98" s="28">
        <v>1</v>
      </c>
      <c r="D98" s="12" t="s">
        <v>887</v>
      </c>
      <c r="E98" s="15" t="s">
        <v>877</v>
      </c>
      <c r="F98" s="27" t="s">
        <v>888</v>
      </c>
      <c r="G98" s="31" t="s">
        <v>889</v>
      </c>
      <c r="H98" s="27" t="s">
        <v>890</v>
      </c>
      <c r="I98" s="27" t="s">
        <v>891</v>
      </c>
      <c r="J98" s="32" t="s">
        <v>909</v>
      </c>
      <c r="K98" s="33" t="s">
        <v>898</v>
      </c>
      <c r="L98" s="10" t="s">
        <v>900</v>
      </c>
      <c r="M98" s="29">
        <v>4680000</v>
      </c>
      <c r="N98" s="30">
        <v>43045</v>
      </c>
      <c r="O98" s="26">
        <v>4590000</v>
      </c>
      <c r="P98" s="30">
        <v>43045</v>
      </c>
      <c r="Q98" s="26">
        <v>4590000</v>
      </c>
      <c r="R98" s="30">
        <v>43045</v>
      </c>
      <c r="S98" s="29">
        <v>4435382.71</v>
      </c>
      <c r="T98" s="35">
        <v>43371</v>
      </c>
      <c r="U98" s="36">
        <v>100</v>
      </c>
      <c r="V98" s="27" t="s">
        <v>946</v>
      </c>
      <c r="W98" s="27" t="s">
        <v>941</v>
      </c>
      <c r="X98" s="27" t="s">
        <v>885</v>
      </c>
      <c r="Y98" s="27" t="s">
        <v>942</v>
      </c>
      <c r="Z98" s="27" t="s">
        <v>943</v>
      </c>
      <c r="AA98" s="27" t="s">
        <v>973</v>
      </c>
    </row>
    <row r="99" spans="1:27" x14ac:dyDescent="0.25">
      <c r="A99" s="12" t="s">
        <v>109</v>
      </c>
      <c r="B99" s="27" t="s">
        <v>954</v>
      </c>
      <c r="C99" s="27" t="s">
        <v>954</v>
      </c>
      <c r="D99" s="27" t="s">
        <v>954</v>
      </c>
      <c r="E99" s="27" t="s">
        <v>954</v>
      </c>
      <c r="F99" s="27" t="s">
        <v>954</v>
      </c>
      <c r="G99" s="27" t="s">
        <v>954</v>
      </c>
      <c r="H99" s="27" t="s">
        <v>954</v>
      </c>
      <c r="I99" s="27" t="s">
        <v>954</v>
      </c>
      <c r="J99" s="27" t="s">
        <v>954</v>
      </c>
      <c r="K99" s="33" t="s">
        <v>901</v>
      </c>
      <c r="L99" s="10" t="s">
        <v>886</v>
      </c>
      <c r="M99" s="29">
        <v>624000</v>
      </c>
      <c r="N99" s="30">
        <v>43045</v>
      </c>
      <c r="O99" s="26">
        <v>624000</v>
      </c>
      <c r="P99" s="30">
        <v>43045</v>
      </c>
      <c r="Q99" s="26">
        <f>600000*1.04</f>
        <v>624000</v>
      </c>
      <c r="R99" s="30">
        <v>43045</v>
      </c>
      <c r="S99" s="26">
        <v>0</v>
      </c>
      <c r="T99" s="27" t="s">
        <v>955</v>
      </c>
      <c r="U99" s="26" t="s">
        <v>955</v>
      </c>
      <c r="V99" s="27" t="s">
        <v>955</v>
      </c>
      <c r="W99" s="27" t="s">
        <v>955</v>
      </c>
      <c r="X99" s="27" t="s">
        <v>955</v>
      </c>
      <c r="Y99" s="27" t="s">
        <v>955</v>
      </c>
      <c r="Z99" s="27" t="s">
        <v>955</v>
      </c>
      <c r="AA99" s="27" t="s">
        <v>955</v>
      </c>
    </row>
    <row r="100" spans="1:27" x14ac:dyDescent="0.25">
      <c r="A100" s="12" t="s">
        <v>110</v>
      </c>
      <c r="B100" s="27" t="s">
        <v>954</v>
      </c>
      <c r="C100" s="27" t="s">
        <v>954</v>
      </c>
      <c r="D100" s="27" t="s">
        <v>954</v>
      </c>
      <c r="E100" s="27" t="s">
        <v>954</v>
      </c>
      <c r="F100" s="27" t="s">
        <v>954</v>
      </c>
      <c r="G100" s="27" t="s">
        <v>954</v>
      </c>
      <c r="H100" s="27" t="s">
        <v>954</v>
      </c>
      <c r="I100" s="27" t="s">
        <v>954</v>
      </c>
      <c r="J100" s="27" t="s">
        <v>954</v>
      </c>
      <c r="K100" s="33" t="s">
        <v>901</v>
      </c>
      <c r="L100" s="10" t="s">
        <v>886</v>
      </c>
      <c r="M100" s="29">
        <v>11440000</v>
      </c>
      <c r="N100" s="30">
        <v>43045</v>
      </c>
      <c r="O100" s="26">
        <v>11440000</v>
      </c>
      <c r="P100" s="30">
        <v>43045</v>
      </c>
      <c r="Q100" s="26">
        <f>11000000*1.04</f>
        <v>11440000</v>
      </c>
      <c r="R100" s="30">
        <v>43045</v>
      </c>
      <c r="S100" s="26">
        <v>0</v>
      </c>
      <c r="T100" s="27" t="s">
        <v>955</v>
      </c>
      <c r="U100" s="26" t="s">
        <v>955</v>
      </c>
      <c r="V100" s="27" t="s">
        <v>955</v>
      </c>
      <c r="W100" s="27" t="s">
        <v>955</v>
      </c>
      <c r="X100" s="27" t="s">
        <v>955</v>
      </c>
      <c r="Y100" s="27" t="s">
        <v>955</v>
      </c>
      <c r="Z100" s="27" t="s">
        <v>955</v>
      </c>
      <c r="AA100" s="27" t="s">
        <v>955</v>
      </c>
    </row>
    <row r="101" spans="1:27" x14ac:dyDescent="0.25">
      <c r="A101" s="12" t="s">
        <v>111</v>
      </c>
      <c r="B101" s="27" t="s">
        <v>954</v>
      </c>
      <c r="C101" s="27" t="s">
        <v>954</v>
      </c>
      <c r="D101" s="27" t="s">
        <v>954</v>
      </c>
      <c r="E101" s="27" t="s">
        <v>954</v>
      </c>
      <c r="F101" s="27" t="s">
        <v>954</v>
      </c>
      <c r="G101" s="27" t="s">
        <v>954</v>
      </c>
      <c r="H101" s="27" t="s">
        <v>954</v>
      </c>
      <c r="I101" s="27" t="s">
        <v>954</v>
      </c>
      <c r="J101" s="27" t="s">
        <v>954</v>
      </c>
      <c r="K101" s="33" t="s">
        <v>901</v>
      </c>
      <c r="L101" s="10" t="s">
        <v>886</v>
      </c>
      <c r="M101" s="29">
        <v>312000</v>
      </c>
      <c r="N101" s="30">
        <v>43045</v>
      </c>
      <c r="O101" s="26">
        <v>312000</v>
      </c>
      <c r="P101" s="30">
        <v>43045</v>
      </c>
      <c r="Q101" s="26">
        <f>300000*1.04</f>
        <v>312000</v>
      </c>
      <c r="R101" s="30">
        <v>43045</v>
      </c>
      <c r="S101" s="26">
        <v>0</v>
      </c>
      <c r="T101" s="27" t="s">
        <v>955</v>
      </c>
      <c r="U101" s="26" t="s">
        <v>955</v>
      </c>
      <c r="V101" s="27" t="s">
        <v>955</v>
      </c>
      <c r="W101" s="27" t="s">
        <v>955</v>
      </c>
      <c r="X101" s="27" t="s">
        <v>955</v>
      </c>
      <c r="Y101" s="27" t="s">
        <v>955</v>
      </c>
      <c r="Z101" s="27" t="s">
        <v>955</v>
      </c>
      <c r="AA101" s="27" t="s">
        <v>955</v>
      </c>
    </row>
    <row r="102" spans="1:27" x14ac:dyDescent="0.25">
      <c r="A102" s="12" t="s">
        <v>112</v>
      </c>
      <c r="B102" s="27" t="s">
        <v>954</v>
      </c>
      <c r="C102" s="27" t="s">
        <v>954</v>
      </c>
      <c r="D102" s="27" t="s">
        <v>954</v>
      </c>
      <c r="E102" s="27" t="s">
        <v>954</v>
      </c>
      <c r="F102" s="27" t="s">
        <v>954</v>
      </c>
      <c r="G102" s="27" t="s">
        <v>954</v>
      </c>
      <c r="H102" s="27" t="s">
        <v>954</v>
      </c>
      <c r="I102" s="27" t="s">
        <v>954</v>
      </c>
      <c r="J102" s="27" t="s">
        <v>954</v>
      </c>
      <c r="K102" s="33" t="s">
        <v>901</v>
      </c>
      <c r="L102" s="10" t="s">
        <v>886</v>
      </c>
      <c r="M102" s="29">
        <v>260000</v>
      </c>
      <c r="N102" s="30">
        <v>43045</v>
      </c>
      <c r="O102" s="26">
        <v>260000</v>
      </c>
      <c r="P102" s="30">
        <v>43045</v>
      </c>
      <c r="Q102" s="26">
        <f>250000*1.04</f>
        <v>260000</v>
      </c>
      <c r="R102" s="30">
        <v>43045</v>
      </c>
      <c r="S102" s="26">
        <v>0</v>
      </c>
      <c r="T102" s="27" t="s">
        <v>955</v>
      </c>
      <c r="U102" s="26" t="s">
        <v>955</v>
      </c>
      <c r="V102" s="27" t="s">
        <v>955</v>
      </c>
      <c r="W102" s="27" t="s">
        <v>955</v>
      </c>
      <c r="X102" s="27" t="s">
        <v>955</v>
      </c>
      <c r="Y102" s="27" t="s">
        <v>955</v>
      </c>
      <c r="Z102" s="27" t="s">
        <v>955</v>
      </c>
      <c r="AA102" s="27" t="s">
        <v>955</v>
      </c>
    </row>
    <row r="103" spans="1:27" ht="17.25" customHeight="1" x14ac:dyDescent="0.25">
      <c r="A103" s="12" t="s">
        <v>161</v>
      </c>
      <c r="B103" s="39">
        <v>2018</v>
      </c>
      <c r="C103" s="12">
        <v>1</v>
      </c>
      <c r="D103" s="12" t="s">
        <v>887</v>
      </c>
      <c r="E103" s="42" t="s">
        <v>877</v>
      </c>
      <c r="F103" s="12" t="s">
        <v>888</v>
      </c>
      <c r="G103" s="42" t="s">
        <v>889</v>
      </c>
      <c r="H103" s="12" t="s">
        <v>890</v>
      </c>
      <c r="I103" s="12" t="s">
        <v>891</v>
      </c>
      <c r="J103" s="12" t="s">
        <v>909</v>
      </c>
      <c r="K103" s="12" t="s">
        <v>902</v>
      </c>
      <c r="L103" s="12" t="s">
        <v>900</v>
      </c>
      <c r="M103" s="39">
        <v>3900000</v>
      </c>
      <c r="N103" s="40">
        <v>43045</v>
      </c>
      <c r="O103" s="41">
        <v>3825000</v>
      </c>
      <c r="P103" s="40">
        <v>43045</v>
      </c>
      <c r="Q103" s="41">
        <f>3750000*1.02</f>
        <v>3825000</v>
      </c>
      <c r="R103" s="40">
        <v>43045</v>
      </c>
      <c r="S103" s="39">
        <v>0</v>
      </c>
      <c r="T103" s="12" t="s">
        <v>954</v>
      </c>
      <c r="U103" s="12" t="s">
        <v>954</v>
      </c>
      <c r="V103" s="12" t="s">
        <v>954</v>
      </c>
      <c r="W103" s="12" t="s">
        <v>954</v>
      </c>
      <c r="X103" s="12" t="s">
        <v>954</v>
      </c>
      <c r="Y103" s="12" t="s">
        <v>954</v>
      </c>
      <c r="Z103" s="12" t="s">
        <v>954</v>
      </c>
      <c r="AA103" s="12" t="s">
        <v>975</v>
      </c>
    </row>
    <row r="104" spans="1:27" x14ac:dyDescent="0.25">
      <c r="A104" s="12" t="s">
        <v>161</v>
      </c>
      <c r="B104" s="27" t="s">
        <v>954</v>
      </c>
      <c r="C104" s="27" t="s">
        <v>954</v>
      </c>
      <c r="D104" s="27" t="s">
        <v>954</v>
      </c>
      <c r="E104" s="27" t="s">
        <v>954</v>
      </c>
      <c r="F104" s="27" t="s">
        <v>954</v>
      </c>
      <c r="G104" s="27" t="s">
        <v>954</v>
      </c>
      <c r="H104" s="27" t="s">
        <v>954</v>
      </c>
      <c r="I104" s="27" t="s">
        <v>954</v>
      </c>
      <c r="J104" s="27" t="s">
        <v>954</v>
      </c>
      <c r="K104" s="33" t="s">
        <v>902</v>
      </c>
      <c r="L104" s="10" t="s">
        <v>886</v>
      </c>
      <c r="M104" s="29">
        <v>3900000</v>
      </c>
      <c r="N104" s="30">
        <v>43045</v>
      </c>
      <c r="O104" s="26">
        <v>3900000</v>
      </c>
      <c r="P104" s="30">
        <v>43045</v>
      </c>
      <c r="Q104" s="26">
        <f>3750000*1.04</f>
        <v>3900000</v>
      </c>
      <c r="R104" s="30">
        <v>43045</v>
      </c>
      <c r="S104" s="26">
        <v>0</v>
      </c>
      <c r="T104" s="27" t="s">
        <v>955</v>
      </c>
      <c r="U104" s="26" t="s">
        <v>955</v>
      </c>
      <c r="V104" s="27" t="s">
        <v>955</v>
      </c>
      <c r="W104" s="27" t="s">
        <v>955</v>
      </c>
      <c r="X104" s="27" t="s">
        <v>955</v>
      </c>
      <c r="Y104" s="27" t="s">
        <v>955</v>
      </c>
      <c r="Z104" s="27" t="s">
        <v>955</v>
      </c>
      <c r="AA104" s="27" t="s">
        <v>955</v>
      </c>
    </row>
    <row r="105" spans="1:27" x14ac:dyDescent="0.25">
      <c r="A105" s="12" t="s">
        <v>161</v>
      </c>
      <c r="B105" s="27" t="s">
        <v>954</v>
      </c>
      <c r="C105" s="27" t="s">
        <v>954</v>
      </c>
      <c r="D105" s="27" t="s">
        <v>954</v>
      </c>
      <c r="E105" s="27" t="s">
        <v>954</v>
      </c>
      <c r="F105" s="27" t="s">
        <v>954</v>
      </c>
      <c r="G105" s="27" t="s">
        <v>954</v>
      </c>
      <c r="H105" s="27" t="s">
        <v>954</v>
      </c>
      <c r="I105" s="27" t="s">
        <v>954</v>
      </c>
      <c r="J105" s="27" t="s">
        <v>954</v>
      </c>
      <c r="K105" s="33" t="s">
        <v>902</v>
      </c>
      <c r="L105" s="10" t="s">
        <v>886</v>
      </c>
      <c r="M105" s="29">
        <v>2000000</v>
      </c>
      <c r="N105" s="30">
        <v>43045</v>
      </c>
      <c r="O105" s="26">
        <v>2000000</v>
      </c>
      <c r="P105" s="30">
        <v>43045</v>
      </c>
      <c r="Q105" s="26">
        <v>2000000</v>
      </c>
      <c r="R105" s="30">
        <v>43045</v>
      </c>
      <c r="S105" s="26">
        <v>0</v>
      </c>
      <c r="T105" s="27" t="s">
        <v>955</v>
      </c>
      <c r="U105" s="26" t="s">
        <v>955</v>
      </c>
      <c r="V105" s="27" t="s">
        <v>955</v>
      </c>
      <c r="W105" s="27" t="s">
        <v>955</v>
      </c>
      <c r="X105" s="27" t="s">
        <v>955</v>
      </c>
      <c r="Y105" s="27" t="s">
        <v>955</v>
      </c>
      <c r="Z105" s="27" t="s">
        <v>955</v>
      </c>
      <c r="AA105" s="27" t="s">
        <v>923</v>
      </c>
    </row>
    <row r="106" spans="1:27" x14ac:dyDescent="0.25">
      <c r="A106" s="12" t="s">
        <v>162</v>
      </c>
      <c r="B106" s="27">
        <v>2017</v>
      </c>
      <c r="C106" s="28">
        <v>1</v>
      </c>
      <c r="D106" s="12" t="s">
        <v>887</v>
      </c>
      <c r="E106" s="15" t="s">
        <v>877</v>
      </c>
      <c r="F106" s="27" t="s">
        <v>888</v>
      </c>
      <c r="G106" s="31" t="s">
        <v>889</v>
      </c>
      <c r="H106" s="27" t="s">
        <v>890</v>
      </c>
      <c r="I106" s="27" t="s">
        <v>891</v>
      </c>
      <c r="J106" s="32" t="s">
        <v>909</v>
      </c>
      <c r="K106" s="33" t="s">
        <v>902</v>
      </c>
      <c r="L106" s="10" t="s">
        <v>906</v>
      </c>
      <c r="M106" s="29">
        <v>312000</v>
      </c>
      <c r="N106" s="30">
        <v>43045</v>
      </c>
      <c r="O106" s="26">
        <v>300000</v>
      </c>
      <c r="P106" s="30">
        <v>43045</v>
      </c>
      <c r="Q106" s="26">
        <f>300000</f>
        <v>300000</v>
      </c>
      <c r="R106" s="30">
        <v>43045</v>
      </c>
      <c r="S106" s="29">
        <v>300000</v>
      </c>
      <c r="T106" s="30" t="s">
        <v>953</v>
      </c>
      <c r="U106" s="26">
        <v>100</v>
      </c>
      <c r="V106" s="27" t="s">
        <v>954</v>
      </c>
      <c r="W106" s="34" t="s">
        <v>893</v>
      </c>
      <c r="X106" s="34" t="s">
        <v>886</v>
      </c>
      <c r="Y106" s="38" t="s">
        <v>917</v>
      </c>
      <c r="Z106" s="34" t="s">
        <v>916</v>
      </c>
      <c r="AA106" s="38" t="s">
        <v>924</v>
      </c>
    </row>
    <row r="107" spans="1:27" x14ac:dyDescent="0.25">
      <c r="A107" s="12" t="s">
        <v>113</v>
      </c>
      <c r="B107" s="27">
        <v>2017</v>
      </c>
      <c r="C107" s="28">
        <v>1</v>
      </c>
      <c r="D107" s="12" t="s">
        <v>887</v>
      </c>
      <c r="E107" s="15" t="s">
        <v>877</v>
      </c>
      <c r="F107" s="27" t="s">
        <v>888</v>
      </c>
      <c r="G107" s="31" t="s">
        <v>889</v>
      </c>
      <c r="H107" s="27" t="s">
        <v>890</v>
      </c>
      <c r="I107" s="27" t="s">
        <v>891</v>
      </c>
      <c r="J107" s="32" t="s">
        <v>909</v>
      </c>
      <c r="K107" s="33" t="s">
        <v>901</v>
      </c>
      <c r="L107" s="10" t="s">
        <v>906</v>
      </c>
      <c r="M107" s="29">
        <v>1500000</v>
      </c>
      <c r="N107" s="30">
        <v>43045</v>
      </c>
      <c r="O107" s="26">
        <v>1500000</v>
      </c>
      <c r="P107" s="30">
        <v>43045</v>
      </c>
      <c r="Q107" s="26">
        <v>1500000</v>
      </c>
      <c r="R107" s="30">
        <v>43045</v>
      </c>
      <c r="S107" s="29">
        <v>1495364</v>
      </c>
      <c r="T107" s="30" t="s">
        <v>952</v>
      </c>
      <c r="U107" s="26">
        <v>100</v>
      </c>
      <c r="V107" s="27" t="s">
        <v>954</v>
      </c>
      <c r="W107" s="27" t="s">
        <v>894</v>
      </c>
      <c r="X107" s="27" t="s">
        <v>886</v>
      </c>
      <c r="Y107" s="38" t="s">
        <v>913</v>
      </c>
      <c r="Z107" s="38" t="s">
        <v>908</v>
      </c>
      <c r="AA107" s="38" t="s">
        <v>925</v>
      </c>
    </row>
    <row r="108" spans="1:27" x14ac:dyDescent="0.25">
      <c r="A108" s="12" t="s">
        <v>114</v>
      </c>
      <c r="B108" s="27" t="s">
        <v>954</v>
      </c>
      <c r="C108" s="27" t="s">
        <v>954</v>
      </c>
      <c r="D108" s="27" t="s">
        <v>954</v>
      </c>
      <c r="E108" s="27" t="s">
        <v>954</v>
      </c>
      <c r="F108" s="27" t="s">
        <v>954</v>
      </c>
      <c r="G108" s="27" t="s">
        <v>954</v>
      </c>
      <c r="H108" s="27" t="s">
        <v>954</v>
      </c>
      <c r="I108" s="27" t="s">
        <v>954</v>
      </c>
      <c r="J108" s="27" t="s">
        <v>954</v>
      </c>
      <c r="K108" s="33" t="s">
        <v>901</v>
      </c>
      <c r="L108" s="10" t="s">
        <v>886</v>
      </c>
      <c r="M108" s="29">
        <v>520000</v>
      </c>
      <c r="N108" s="30">
        <v>43045</v>
      </c>
      <c r="O108" s="26">
        <v>520000</v>
      </c>
      <c r="P108" s="30">
        <v>43045</v>
      </c>
      <c r="Q108" s="26">
        <f>500000*1.04</f>
        <v>520000</v>
      </c>
      <c r="R108" s="30">
        <v>43045</v>
      </c>
      <c r="S108" s="26">
        <v>0</v>
      </c>
      <c r="T108" s="27" t="s">
        <v>955</v>
      </c>
      <c r="U108" s="26" t="s">
        <v>955</v>
      </c>
      <c r="V108" s="27" t="s">
        <v>955</v>
      </c>
      <c r="W108" s="27" t="s">
        <v>955</v>
      </c>
      <c r="X108" s="27" t="s">
        <v>955</v>
      </c>
      <c r="Y108" s="27" t="s">
        <v>955</v>
      </c>
      <c r="Z108" s="27" t="s">
        <v>955</v>
      </c>
      <c r="AA108" s="27" t="s">
        <v>955</v>
      </c>
    </row>
    <row r="109" spans="1:27" x14ac:dyDescent="0.25">
      <c r="A109" s="12" t="s">
        <v>115</v>
      </c>
      <c r="B109" s="27" t="s">
        <v>954</v>
      </c>
      <c r="C109" s="27" t="s">
        <v>954</v>
      </c>
      <c r="D109" s="27" t="s">
        <v>954</v>
      </c>
      <c r="E109" s="27" t="s">
        <v>954</v>
      </c>
      <c r="F109" s="27" t="s">
        <v>954</v>
      </c>
      <c r="G109" s="27" t="s">
        <v>954</v>
      </c>
      <c r="H109" s="27" t="s">
        <v>954</v>
      </c>
      <c r="I109" s="27" t="s">
        <v>954</v>
      </c>
      <c r="J109" s="27" t="s">
        <v>954</v>
      </c>
      <c r="K109" s="33" t="s">
        <v>901</v>
      </c>
      <c r="L109" s="10" t="s">
        <v>886</v>
      </c>
      <c r="M109" s="29">
        <v>3120000</v>
      </c>
      <c r="N109" s="30">
        <v>43045</v>
      </c>
      <c r="O109" s="26">
        <v>3120000</v>
      </c>
      <c r="P109" s="30">
        <v>43045</v>
      </c>
      <c r="Q109" s="26">
        <f>3000000*1.04</f>
        <v>3120000</v>
      </c>
      <c r="R109" s="30">
        <v>43045</v>
      </c>
      <c r="S109" s="26">
        <v>0</v>
      </c>
      <c r="T109" s="27" t="s">
        <v>955</v>
      </c>
      <c r="U109" s="26" t="s">
        <v>955</v>
      </c>
      <c r="V109" s="27" t="s">
        <v>955</v>
      </c>
      <c r="W109" s="27" t="s">
        <v>955</v>
      </c>
      <c r="X109" s="27" t="s">
        <v>955</v>
      </c>
      <c r="Y109" s="27" t="s">
        <v>955</v>
      </c>
      <c r="Z109" s="27" t="s">
        <v>955</v>
      </c>
      <c r="AA109" s="27" t="s">
        <v>955</v>
      </c>
    </row>
    <row r="110" spans="1:27" x14ac:dyDescent="0.25">
      <c r="A110" s="12" t="s">
        <v>116</v>
      </c>
      <c r="B110" s="27" t="s">
        <v>954</v>
      </c>
      <c r="C110" s="27" t="s">
        <v>954</v>
      </c>
      <c r="D110" s="27" t="s">
        <v>954</v>
      </c>
      <c r="E110" s="27" t="s">
        <v>954</v>
      </c>
      <c r="F110" s="27" t="s">
        <v>954</v>
      </c>
      <c r="G110" s="27" t="s">
        <v>954</v>
      </c>
      <c r="H110" s="27" t="s">
        <v>954</v>
      </c>
      <c r="I110" s="27" t="s">
        <v>954</v>
      </c>
      <c r="J110" s="27" t="s">
        <v>954</v>
      </c>
      <c r="K110" s="33" t="s">
        <v>901</v>
      </c>
      <c r="L110" s="10" t="s">
        <v>886</v>
      </c>
      <c r="M110" s="29">
        <v>364000</v>
      </c>
      <c r="N110" s="30">
        <v>43045</v>
      </c>
      <c r="O110" s="26">
        <v>364000</v>
      </c>
      <c r="P110" s="30">
        <v>43045</v>
      </c>
      <c r="Q110" s="26">
        <f>350000*1.04</f>
        <v>364000</v>
      </c>
      <c r="R110" s="30">
        <v>43045</v>
      </c>
      <c r="S110" s="26">
        <v>0</v>
      </c>
      <c r="T110" s="27" t="s">
        <v>955</v>
      </c>
      <c r="U110" s="26" t="s">
        <v>955</v>
      </c>
      <c r="V110" s="27" t="s">
        <v>955</v>
      </c>
      <c r="W110" s="27" t="s">
        <v>955</v>
      </c>
      <c r="X110" s="27" t="s">
        <v>955</v>
      </c>
      <c r="Y110" s="27" t="s">
        <v>955</v>
      </c>
      <c r="Z110" s="27" t="s">
        <v>955</v>
      </c>
      <c r="AA110" s="27" t="s">
        <v>955</v>
      </c>
    </row>
    <row r="111" spans="1:27" x14ac:dyDescent="0.25">
      <c r="A111" s="12" t="s">
        <v>117</v>
      </c>
      <c r="B111" s="27">
        <v>2018</v>
      </c>
      <c r="C111" s="28">
        <v>1</v>
      </c>
      <c r="D111" s="12" t="s">
        <v>887</v>
      </c>
      <c r="E111" s="15" t="s">
        <v>877</v>
      </c>
      <c r="F111" s="27" t="s">
        <v>888</v>
      </c>
      <c r="G111" s="31" t="s">
        <v>889</v>
      </c>
      <c r="H111" s="27" t="s">
        <v>890</v>
      </c>
      <c r="I111" s="27" t="s">
        <v>891</v>
      </c>
      <c r="J111" s="32" t="s">
        <v>909</v>
      </c>
      <c r="K111" s="33" t="s">
        <v>901</v>
      </c>
      <c r="L111" s="10" t="s">
        <v>900</v>
      </c>
      <c r="M111" s="29">
        <v>4160000</v>
      </c>
      <c r="N111" s="30">
        <v>43045</v>
      </c>
      <c r="O111" s="26">
        <v>4160000</v>
      </c>
      <c r="P111" s="30">
        <v>43045</v>
      </c>
      <c r="Q111" s="26">
        <f>4000000*1.04</f>
        <v>4160000</v>
      </c>
      <c r="R111" s="30">
        <v>43045</v>
      </c>
      <c r="S111" s="29">
        <v>3642498.18</v>
      </c>
      <c r="T111" s="35">
        <v>43333</v>
      </c>
      <c r="U111" s="26">
        <v>99</v>
      </c>
      <c r="V111" s="27" t="s">
        <v>866</v>
      </c>
      <c r="W111" s="27" t="s">
        <v>867</v>
      </c>
      <c r="X111" s="27" t="s">
        <v>885</v>
      </c>
      <c r="Y111" s="27" t="s">
        <v>868</v>
      </c>
      <c r="Z111" s="27" t="s">
        <v>935</v>
      </c>
      <c r="AA111" s="27" t="s">
        <v>964</v>
      </c>
    </row>
    <row r="112" spans="1:27" x14ac:dyDescent="0.25">
      <c r="A112" s="12" t="s">
        <v>117</v>
      </c>
      <c r="B112" s="27" t="s">
        <v>954</v>
      </c>
      <c r="C112" s="27" t="s">
        <v>954</v>
      </c>
      <c r="D112" s="27" t="s">
        <v>954</v>
      </c>
      <c r="E112" s="27" t="s">
        <v>954</v>
      </c>
      <c r="F112" s="27" t="s">
        <v>954</v>
      </c>
      <c r="G112" s="27" t="s">
        <v>954</v>
      </c>
      <c r="H112" s="27" t="s">
        <v>954</v>
      </c>
      <c r="I112" s="27" t="s">
        <v>954</v>
      </c>
      <c r="J112" s="27" t="s">
        <v>954</v>
      </c>
      <c r="K112" s="33" t="s">
        <v>901</v>
      </c>
      <c r="L112" s="10" t="s">
        <v>886</v>
      </c>
      <c r="M112" s="29">
        <v>2000000</v>
      </c>
      <c r="N112" s="30">
        <v>43045</v>
      </c>
      <c r="O112" s="26">
        <v>2000000</v>
      </c>
      <c r="P112" s="30">
        <v>43045</v>
      </c>
      <c r="Q112" s="26">
        <v>2000000</v>
      </c>
      <c r="R112" s="30">
        <v>43045</v>
      </c>
      <c r="S112" s="26">
        <v>0</v>
      </c>
      <c r="T112" s="27" t="s">
        <v>955</v>
      </c>
      <c r="U112" s="26" t="s">
        <v>955</v>
      </c>
      <c r="V112" s="27" t="s">
        <v>955</v>
      </c>
      <c r="W112" s="27" t="s">
        <v>955</v>
      </c>
      <c r="X112" s="27" t="s">
        <v>955</v>
      </c>
      <c r="Y112" s="27" t="s">
        <v>955</v>
      </c>
      <c r="Z112" s="27" t="s">
        <v>955</v>
      </c>
      <c r="AA112" s="27" t="s">
        <v>923</v>
      </c>
    </row>
    <row r="113" spans="1:27" x14ac:dyDescent="0.25">
      <c r="A113" s="12" t="s">
        <v>163</v>
      </c>
      <c r="B113" s="27">
        <v>2017</v>
      </c>
      <c r="C113" s="28">
        <v>1</v>
      </c>
      <c r="D113" s="12" t="s">
        <v>887</v>
      </c>
      <c r="E113" s="15" t="s">
        <v>877</v>
      </c>
      <c r="F113" s="27" t="s">
        <v>888</v>
      </c>
      <c r="G113" s="31" t="s">
        <v>889</v>
      </c>
      <c r="H113" s="27" t="s">
        <v>890</v>
      </c>
      <c r="I113" s="27" t="s">
        <v>891</v>
      </c>
      <c r="J113" s="32" t="s">
        <v>909</v>
      </c>
      <c r="K113" s="33" t="s">
        <v>901</v>
      </c>
      <c r="L113" s="10" t="s">
        <v>906</v>
      </c>
      <c r="M113" s="29">
        <v>600000</v>
      </c>
      <c r="N113" s="30">
        <v>43045</v>
      </c>
      <c r="O113" s="26">
        <v>600000</v>
      </c>
      <c r="P113" s="30">
        <v>43045</v>
      </c>
      <c r="Q113" s="26">
        <v>600000</v>
      </c>
      <c r="R113" s="30">
        <v>43045</v>
      </c>
      <c r="S113" s="29">
        <v>552896</v>
      </c>
      <c r="T113" s="30" t="s">
        <v>951</v>
      </c>
      <c r="U113" s="36">
        <v>100</v>
      </c>
      <c r="V113" s="27" t="s">
        <v>954</v>
      </c>
      <c r="W113" s="38" t="s">
        <v>895</v>
      </c>
      <c r="X113" s="38" t="s">
        <v>886</v>
      </c>
      <c r="Y113" s="38" t="s">
        <v>915</v>
      </c>
      <c r="Z113" s="38" t="s">
        <v>911</v>
      </c>
      <c r="AA113" s="38" t="s">
        <v>925</v>
      </c>
    </row>
    <row r="114" spans="1:27" x14ac:dyDescent="0.25">
      <c r="A114" s="12" t="s">
        <v>118</v>
      </c>
      <c r="B114" s="27">
        <v>2018</v>
      </c>
      <c r="C114" s="28">
        <v>1</v>
      </c>
      <c r="D114" s="12" t="s">
        <v>887</v>
      </c>
      <c r="E114" s="15" t="s">
        <v>877</v>
      </c>
      <c r="F114" s="27" t="s">
        <v>888</v>
      </c>
      <c r="G114" s="31" t="s">
        <v>889</v>
      </c>
      <c r="H114" s="27" t="s">
        <v>890</v>
      </c>
      <c r="I114" s="27" t="s">
        <v>891</v>
      </c>
      <c r="J114" s="32" t="s">
        <v>909</v>
      </c>
      <c r="K114" s="33" t="s">
        <v>901</v>
      </c>
      <c r="L114" s="10" t="s">
        <v>900</v>
      </c>
      <c r="M114" s="29">
        <v>18200000</v>
      </c>
      <c r="N114" s="30">
        <v>43045</v>
      </c>
      <c r="O114" s="26">
        <v>18200000</v>
      </c>
      <c r="P114" s="30">
        <v>43045</v>
      </c>
      <c r="Q114" s="26">
        <v>17850000</v>
      </c>
      <c r="R114" s="30">
        <v>43045</v>
      </c>
      <c r="S114" s="29">
        <v>5222245.1900000004</v>
      </c>
      <c r="T114" s="35">
        <v>43396</v>
      </c>
      <c r="U114" s="26">
        <v>25</v>
      </c>
      <c r="V114" s="27" t="s">
        <v>987</v>
      </c>
      <c r="W114" s="27" t="s">
        <v>982</v>
      </c>
      <c r="X114" s="27" t="s">
        <v>885</v>
      </c>
      <c r="Y114" s="27" t="s">
        <v>983</v>
      </c>
      <c r="Z114" s="27" t="s">
        <v>984</v>
      </c>
      <c r="AA114" s="27" t="s">
        <v>986</v>
      </c>
    </row>
    <row r="115" spans="1:27" x14ac:dyDescent="0.25">
      <c r="A115" s="12" t="s">
        <v>118</v>
      </c>
      <c r="B115" s="27" t="s">
        <v>954</v>
      </c>
      <c r="C115" s="27" t="s">
        <v>954</v>
      </c>
      <c r="D115" s="27" t="s">
        <v>954</v>
      </c>
      <c r="E115" s="27" t="s">
        <v>954</v>
      </c>
      <c r="F115" s="27" t="s">
        <v>954</v>
      </c>
      <c r="G115" s="27" t="s">
        <v>954</v>
      </c>
      <c r="H115" s="27" t="s">
        <v>954</v>
      </c>
      <c r="I115" s="27" t="s">
        <v>954</v>
      </c>
      <c r="J115" s="27" t="s">
        <v>954</v>
      </c>
      <c r="K115" s="33" t="s">
        <v>901</v>
      </c>
      <c r="L115" s="10" t="s">
        <v>886</v>
      </c>
      <c r="M115" s="29">
        <v>8000000</v>
      </c>
      <c r="N115" s="30">
        <v>43045</v>
      </c>
      <c r="O115" s="26">
        <v>8000000</v>
      </c>
      <c r="P115" s="30">
        <v>43045</v>
      </c>
      <c r="Q115" s="26">
        <v>8000000</v>
      </c>
      <c r="R115" s="30">
        <v>43045</v>
      </c>
      <c r="S115" s="26">
        <v>0</v>
      </c>
      <c r="T115" s="27" t="s">
        <v>955</v>
      </c>
      <c r="U115" s="26" t="s">
        <v>955</v>
      </c>
      <c r="V115" s="27" t="s">
        <v>955</v>
      </c>
      <c r="W115" s="27" t="s">
        <v>955</v>
      </c>
      <c r="X115" s="27" t="s">
        <v>955</v>
      </c>
      <c r="Y115" s="27" t="s">
        <v>955</v>
      </c>
      <c r="Z115" s="27" t="s">
        <v>955</v>
      </c>
      <c r="AA115" s="27" t="s">
        <v>923</v>
      </c>
    </row>
    <row r="116" spans="1:27" x14ac:dyDescent="0.25">
      <c r="A116" s="12" t="s">
        <v>119</v>
      </c>
      <c r="B116" s="27" t="s">
        <v>954</v>
      </c>
      <c r="C116" s="27" t="s">
        <v>954</v>
      </c>
      <c r="D116" s="27" t="s">
        <v>954</v>
      </c>
      <c r="E116" s="27" t="s">
        <v>954</v>
      </c>
      <c r="F116" s="27" t="s">
        <v>954</v>
      </c>
      <c r="G116" s="27" t="s">
        <v>954</v>
      </c>
      <c r="H116" s="27" t="s">
        <v>954</v>
      </c>
      <c r="I116" s="27" t="s">
        <v>954</v>
      </c>
      <c r="J116" s="27" t="s">
        <v>954</v>
      </c>
      <c r="K116" s="33" t="s">
        <v>901</v>
      </c>
      <c r="L116" s="10" t="s">
        <v>886</v>
      </c>
      <c r="M116" s="29">
        <v>249600</v>
      </c>
      <c r="N116" s="30">
        <v>43045</v>
      </c>
      <c r="O116" s="26">
        <v>249600</v>
      </c>
      <c r="P116" s="30">
        <v>43045</v>
      </c>
      <c r="Q116" s="26">
        <f>240000*1.04</f>
        <v>249600</v>
      </c>
      <c r="R116" s="30">
        <v>43045</v>
      </c>
      <c r="S116" s="26">
        <v>0</v>
      </c>
      <c r="T116" s="27" t="s">
        <v>955</v>
      </c>
      <c r="U116" s="26" t="s">
        <v>955</v>
      </c>
      <c r="V116" s="27" t="s">
        <v>955</v>
      </c>
      <c r="W116" s="27" t="s">
        <v>955</v>
      </c>
      <c r="X116" s="27" t="s">
        <v>955</v>
      </c>
      <c r="Y116" s="27" t="s">
        <v>955</v>
      </c>
      <c r="Z116" s="27" t="s">
        <v>955</v>
      </c>
      <c r="AA116" s="27" t="s">
        <v>955</v>
      </c>
    </row>
    <row r="117" spans="1:27" x14ac:dyDescent="0.25">
      <c r="A117" s="12" t="s">
        <v>120</v>
      </c>
      <c r="B117" s="27" t="s">
        <v>954</v>
      </c>
      <c r="C117" s="27" t="s">
        <v>954</v>
      </c>
      <c r="D117" s="27" t="s">
        <v>954</v>
      </c>
      <c r="E117" s="27" t="s">
        <v>954</v>
      </c>
      <c r="F117" s="27" t="s">
        <v>954</v>
      </c>
      <c r="G117" s="27" t="s">
        <v>954</v>
      </c>
      <c r="H117" s="27" t="s">
        <v>954</v>
      </c>
      <c r="I117" s="27" t="s">
        <v>954</v>
      </c>
      <c r="J117" s="27" t="s">
        <v>954</v>
      </c>
      <c r="K117" s="33" t="s">
        <v>901</v>
      </c>
      <c r="L117" s="10" t="s">
        <v>886</v>
      </c>
      <c r="M117" s="29">
        <v>624000</v>
      </c>
      <c r="N117" s="30">
        <v>43045</v>
      </c>
      <c r="O117" s="26">
        <v>624000</v>
      </c>
      <c r="P117" s="30">
        <v>43045</v>
      </c>
      <c r="Q117" s="26">
        <f>600000*1.04</f>
        <v>624000</v>
      </c>
      <c r="R117" s="30">
        <v>43045</v>
      </c>
      <c r="S117" s="26">
        <v>0</v>
      </c>
      <c r="T117" s="27" t="s">
        <v>955</v>
      </c>
      <c r="U117" s="26" t="s">
        <v>955</v>
      </c>
      <c r="V117" s="27" t="s">
        <v>955</v>
      </c>
      <c r="W117" s="27" t="s">
        <v>955</v>
      </c>
      <c r="X117" s="27" t="s">
        <v>955</v>
      </c>
      <c r="Y117" s="27" t="s">
        <v>955</v>
      </c>
      <c r="Z117" s="27" t="s">
        <v>955</v>
      </c>
      <c r="AA117" s="27" t="s">
        <v>955</v>
      </c>
    </row>
    <row r="118" spans="1:27" x14ac:dyDescent="0.25">
      <c r="A118" s="12" t="s">
        <v>164</v>
      </c>
      <c r="B118" s="27">
        <v>2018</v>
      </c>
      <c r="C118" s="28">
        <v>1</v>
      </c>
      <c r="D118" s="12" t="s">
        <v>887</v>
      </c>
      <c r="E118" s="15" t="s">
        <v>877</v>
      </c>
      <c r="F118" s="27" t="s">
        <v>888</v>
      </c>
      <c r="G118" s="31" t="s">
        <v>889</v>
      </c>
      <c r="H118" s="27" t="s">
        <v>890</v>
      </c>
      <c r="I118" s="27" t="s">
        <v>891</v>
      </c>
      <c r="J118" s="32" t="s">
        <v>909</v>
      </c>
      <c r="K118" s="33" t="s">
        <v>903</v>
      </c>
      <c r="L118" s="10" t="s">
        <v>900</v>
      </c>
      <c r="M118" s="29">
        <v>3640000</v>
      </c>
      <c r="N118" s="30">
        <v>43045</v>
      </c>
      <c r="O118" s="26">
        <v>3570000</v>
      </c>
      <c r="P118" s="30">
        <v>43045</v>
      </c>
      <c r="Q118" s="26">
        <v>3570000</v>
      </c>
      <c r="R118" s="30">
        <v>43045</v>
      </c>
      <c r="S118" s="26">
        <v>0</v>
      </c>
      <c r="T118" s="27" t="s">
        <v>954</v>
      </c>
      <c r="U118" s="26" t="s">
        <v>954</v>
      </c>
      <c r="V118" s="27" t="s">
        <v>954</v>
      </c>
      <c r="W118" s="27" t="s">
        <v>954</v>
      </c>
      <c r="X118" s="27" t="s">
        <v>954</v>
      </c>
      <c r="Y118" s="27" t="s">
        <v>954</v>
      </c>
      <c r="Z118" s="27" t="s">
        <v>954</v>
      </c>
      <c r="AA118" s="27" t="s">
        <v>954</v>
      </c>
    </row>
    <row r="119" spans="1:27" x14ac:dyDescent="0.25">
      <c r="A119" s="12" t="s">
        <v>165</v>
      </c>
      <c r="B119" s="27">
        <v>2018</v>
      </c>
      <c r="C119" s="28">
        <v>1</v>
      </c>
      <c r="D119" s="12" t="s">
        <v>887</v>
      </c>
      <c r="E119" s="15" t="s">
        <v>877</v>
      </c>
      <c r="F119" s="27" t="s">
        <v>888</v>
      </c>
      <c r="G119" s="31" t="s">
        <v>889</v>
      </c>
      <c r="H119" s="27" t="s">
        <v>890</v>
      </c>
      <c r="I119" s="27" t="s">
        <v>891</v>
      </c>
      <c r="J119" s="32" t="s">
        <v>909</v>
      </c>
      <c r="K119" s="33" t="s">
        <v>903</v>
      </c>
      <c r="L119" s="10" t="s">
        <v>900</v>
      </c>
      <c r="M119" s="29">
        <v>3570000</v>
      </c>
      <c r="N119" s="30">
        <v>43045</v>
      </c>
      <c r="O119" s="26">
        <v>260000</v>
      </c>
      <c r="P119" s="30">
        <v>43045</v>
      </c>
      <c r="Q119" s="26">
        <v>3570000</v>
      </c>
      <c r="R119" s="30">
        <v>43045</v>
      </c>
      <c r="S119" s="26">
        <v>3472758.15</v>
      </c>
      <c r="T119" s="35">
        <v>43369</v>
      </c>
      <c r="U119" s="36">
        <v>100</v>
      </c>
      <c r="V119" s="27" t="s">
        <v>947</v>
      </c>
      <c r="W119" s="27" t="s">
        <v>944</v>
      </c>
      <c r="X119" s="27" t="s">
        <v>885</v>
      </c>
      <c r="Y119" s="27" t="s">
        <v>948</v>
      </c>
      <c r="Z119" s="27" t="s">
        <v>945</v>
      </c>
      <c r="AA119" s="27" t="s">
        <v>973</v>
      </c>
    </row>
    <row r="120" spans="1:27" x14ac:dyDescent="0.25">
      <c r="A120" s="12" t="s">
        <v>165</v>
      </c>
      <c r="B120" s="27" t="s">
        <v>955</v>
      </c>
      <c r="C120" s="27" t="s">
        <v>955</v>
      </c>
      <c r="D120" s="27" t="s">
        <v>955</v>
      </c>
      <c r="E120" s="27" t="s">
        <v>955</v>
      </c>
      <c r="F120" s="27" t="s">
        <v>955</v>
      </c>
      <c r="G120" s="27" t="s">
        <v>955</v>
      </c>
      <c r="H120" s="27" t="s">
        <v>955</v>
      </c>
      <c r="I120" s="27" t="s">
        <v>955</v>
      </c>
      <c r="J120" s="27" t="s">
        <v>955</v>
      </c>
      <c r="K120" s="33" t="s">
        <v>903</v>
      </c>
      <c r="L120" s="10" t="s">
        <v>886</v>
      </c>
      <c r="M120" s="29">
        <v>260000</v>
      </c>
      <c r="N120" s="30">
        <v>43045</v>
      </c>
      <c r="O120" s="26">
        <v>260000</v>
      </c>
      <c r="P120" s="30">
        <v>43045</v>
      </c>
      <c r="Q120" s="26">
        <f>250000*1.04</f>
        <v>260000</v>
      </c>
      <c r="R120" s="30">
        <v>43045</v>
      </c>
      <c r="S120" s="26">
        <v>0</v>
      </c>
      <c r="T120" s="27" t="s">
        <v>955</v>
      </c>
      <c r="U120" s="26" t="s">
        <v>955</v>
      </c>
      <c r="V120" s="27" t="s">
        <v>955</v>
      </c>
      <c r="W120" s="27" t="s">
        <v>955</v>
      </c>
      <c r="X120" s="27" t="s">
        <v>955</v>
      </c>
      <c r="Y120" s="27" t="s">
        <v>955</v>
      </c>
      <c r="Z120" s="27" t="s">
        <v>955</v>
      </c>
      <c r="AA120" s="27" t="s">
        <v>923</v>
      </c>
    </row>
    <row r="121" spans="1:27" x14ac:dyDescent="0.25">
      <c r="A121" s="12" t="s">
        <v>166</v>
      </c>
      <c r="B121" s="27" t="s">
        <v>954</v>
      </c>
      <c r="C121" s="27" t="s">
        <v>954</v>
      </c>
      <c r="D121" s="27" t="s">
        <v>954</v>
      </c>
      <c r="E121" s="27" t="s">
        <v>954</v>
      </c>
      <c r="F121" s="27" t="s">
        <v>954</v>
      </c>
      <c r="G121" s="27" t="s">
        <v>954</v>
      </c>
      <c r="H121" s="27" t="s">
        <v>954</v>
      </c>
      <c r="I121" s="27" t="s">
        <v>954</v>
      </c>
      <c r="J121" s="27" t="s">
        <v>954</v>
      </c>
      <c r="K121" s="33" t="s">
        <v>903</v>
      </c>
      <c r="L121" s="10" t="s">
        <v>886</v>
      </c>
      <c r="M121" s="29">
        <v>442000</v>
      </c>
      <c r="N121" s="30">
        <v>43045</v>
      </c>
      <c r="O121" s="26">
        <v>442000</v>
      </c>
      <c r="P121" s="30">
        <v>43045</v>
      </c>
      <c r="Q121" s="26">
        <f>425000*1.04</f>
        <v>442000</v>
      </c>
      <c r="R121" s="30">
        <v>43045</v>
      </c>
      <c r="S121" s="26">
        <v>0</v>
      </c>
      <c r="T121" s="27" t="s">
        <v>955</v>
      </c>
      <c r="U121" s="26" t="s">
        <v>955</v>
      </c>
      <c r="V121" s="27" t="s">
        <v>955</v>
      </c>
      <c r="W121" s="27" t="s">
        <v>955</v>
      </c>
      <c r="X121" s="27" t="s">
        <v>955</v>
      </c>
      <c r="Y121" s="27" t="s">
        <v>955</v>
      </c>
      <c r="Z121" s="27" t="s">
        <v>955</v>
      </c>
      <c r="AA121" s="27" t="s">
        <v>955</v>
      </c>
    </row>
    <row r="122" spans="1:27" x14ac:dyDescent="0.25">
      <c r="A122" s="12" t="s">
        <v>167</v>
      </c>
      <c r="B122" s="27" t="s">
        <v>954</v>
      </c>
      <c r="C122" s="27" t="s">
        <v>954</v>
      </c>
      <c r="D122" s="27" t="s">
        <v>954</v>
      </c>
      <c r="E122" s="27" t="s">
        <v>954</v>
      </c>
      <c r="F122" s="27" t="s">
        <v>954</v>
      </c>
      <c r="G122" s="27" t="s">
        <v>954</v>
      </c>
      <c r="H122" s="27" t="s">
        <v>954</v>
      </c>
      <c r="I122" s="27" t="s">
        <v>954</v>
      </c>
      <c r="J122" s="27" t="s">
        <v>954</v>
      </c>
      <c r="K122" s="33" t="s">
        <v>903</v>
      </c>
      <c r="L122" s="10" t="s">
        <v>886</v>
      </c>
      <c r="M122" s="29">
        <v>332800</v>
      </c>
      <c r="N122" s="30">
        <v>43045</v>
      </c>
      <c r="O122" s="26">
        <v>332800</v>
      </c>
      <c r="P122" s="30">
        <v>43045</v>
      </c>
      <c r="Q122" s="26">
        <f>320000*1.04</f>
        <v>332800</v>
      </c>
      <c r="R122" s="30">
        <v>43045</v>
      </c>
      <c r="S122" s="26">
        <v>0</v>
      </c>
      <c r="T122" s="27" t="s">
        <v>955</v>
      </c>
      <c r="U122" s="26" t="s">
        <v>955</v>
      </c>
      <c r="V122" s="27" t="s">
        <v>955</v>
      </c>
      <c r="W122" s="27" t="s">
        <v>955</v>
      </c>
      <c r="X122" s="27" t="s">
        <v>955</v>
      </c>
      <c r="Y122" s="27" t="s">
        <v>955</v>
      </c>
      <c r="Z122" s="27" t="s">
        <v>955</v>
      </c>
      <c r="AA122" s="27" t="s">
        <v>955</v>
      </c>
    </row>
    <row r="123" spans="1:27" x14ac:dyDescent="0.25">
      <c r="A123" s="12" t="s">
        <v>121</v>
      </c>
      <c r="B123" s="27" t="s">
        <v>954</v>
      </c>
      <c r="C123" s="27" t="s">
        <v>954</v>
      </c>
      <c r="D123" s="27" t="s">
        <v>954</v>
      </c>
      <c r="E123" s="27" t="s">
        <v>954</v>
      </c>
      <c r="F123" s="27" t="s">
        <v>954</v>
      </c>
      <c r="G123" s="27" t="s">
        <v>954</v>
      </c>
      <c r="H123" s="27" t="s">
        <v>954</v>
      </c>
      <c r="I123" s="27" t="s">
        <v>954</v>
      </c>
      <c r="J123" s="27" t="s">
        <v>954</v>
      </c>
      <c r="K123" s="33" t="s">
        <v>901</v>
      </c>
      <c r="L123" s="10" t="s">
        <v>886</v>
      </c>
      <c r="M123" s="29">
        <v>312000</v>
      </c>
      <c r="N123" s="30">
        <v>43045</v>
      </c>
      <c r="O123" s="26">
        <v>312000</v>
      </c>
      <c r="P123" s="30">
        <v>43045</v>
      </c>
      <c r="Q123" s="26">
        <f>300000*1.04</f>
        <v>312000</v>
      </c>
      <c r="R123" s="30">
        <v>43045</v>
      </c>
      <c r="S123" s="26">
        <v>0</v>
      </c>
      <c r="T123" s="27" t="s">
        <v>955</v>
      </c>
      <c r="U123" s="26" t="s">
        <v>955</v>
      </c>
      <c r="V123" s="27" t="s">
        <v>955</v>
      </c>
      <c r="W123" s="27" t="s">
        <v>955</v>
      </c>
      <c r="X123" s="27" t="s">
        <v>955</v>
      </c>
      <c r="Y123" s="27" t="s">
        <v>955</v>
      </c>
      <c r="Z123" s="27" t="s">
        <v>955</v>
      </c>
      <c r="AA123" s="27" t="s">
        <v>955</v>
      </c>
    </row>
    <row r="124" spans="1:27" x14ac:dyDescent="0.25">
      <c r="A124" s="12" t="s">
        <v>122</v>
      </c>
      <c r="B124" s="27" t="s">
        <v>954</v>
      </c>
      <c r="C124" s="27" t="s">
        <v>954</v>
      </c>
      <c r="D124" s="27" t="s">
        <v>954</v>
      </c>
      <c r="E124" s="27" t="s">
        <v>954</v>
      </c>
      <c r="F124" s="27" t="s">
        <v>954</v>
      </c>
      <c r="G124" s="27" t="s">
        <v>954</v>
      </c>
      <c r="H124" s="27" t="s">
        <v>954</v>
      </c>
      <c r="I124" s="27" t="s">
        <v>954</v>
      </c>
      <c r="J124" s="27" t="s">
        <v>954</v>
      </c>
      <c r="K124" s="33" t="s">
        <v>901</v>
      </c>
      <c r="L124" s="10" t="s">
        <v>886</v>
      </c>
      <c r="M124" s="29">
        <v>1248000</v>
      </c>
      <c r="N124" s="30">
        <v>43045</v>
      </c>
      <c r="O124" s="26">
        <v>1248000</v>
      </c>
      <c r="P124" s="30">
        <v>43045</v>
      </c>
      <c r="Q124" s="26">
        <f>1200000*1.04</f>
        <v>1248000</v>
      </c>
      <c r="R124" s="30">
        <v>43045</v>
      </c>
      <c r="S124" s="26">
        <v>0</v>
      </c>
      <c r="T124" s="27" t="s">
        <v>955</v>
      </c>
      <c r="U124" s="26" t="s">
        <v>954</v>
      </c>
      <c r="V124" s="27" t="s">
        <v>955</v>
      </c>
      <c r="W124" s="27" t="s">
        <v>955</v>
      </c>
      <c r="X124" s="27" t="s">
        <v>955</v>
      </c>
      <c r="Y124" s="27" t="s">
        <v>955</v>
      </c>
      <c r="Z124" s="27" t="s">
        <v>955</v>
      </c>
      <c r="AA124" s="27" t="s">
        <v>955</v>
      </c>
    </row>
    <row r="125" spans="1:27" x14ac:dyDescent="0.25">
      <c r="A125" s="12" t="s">
        <v>123</v>
      </c>
      <c r="B125" s="27" t="s">
        <v>954</v>
      </c>
      <c r="C125" s="27" t="s">
        <v>954</v>
      </c>
      <c r="D125" s="27" t="s">
        <v>954</v>
      </c>
      <c r="E125" s="27" t="s">
        <v>954</v>
      </c>
      <c r="F125" s="27" t="s">
        <v>954</v>
      </c>
      <c r="G125" s="27" t="s">
        <v>954</v>
      </c>
      <c r="H125" s="27" t="s">
        <v>954</v>
      </c>
      <c r="I125" s="27" t="s">
        <v>954</v>
      </c>
      <c r="J125" s="27" t="s">
        <v>954</v>
      </c>
      <c r="K125" s="33" t="s">
        <v>901</v>
      </c>
      <c r="L125" s="10" t="s">
        <v>886</v>
      </c>
      <c r="M125" s="29">
        <v>208000</v>
      </c>
      <c r="N125" s="30">
        <v>43045</v>
      </c>
      <c r="O125" s="26">
        <v>208000</v>
      </c>
      <c r="P125" s="30">
        <v>43045</v>
      </c>
      <c r="Q125" s="26">
        <f>200000*1.04</f>
        <v>208000</v>
      </c>
      <c r="R125" s="30">
        <v>43045</v>
      </c>
      <c r="S125" s="26">
        <v>0</v>
      </c>
      <c r="T125" s="27" t="s">
        <v>955</v>
      </c>
      <c r="U125" s="26" t="s">
        <v>954</v>
      </c>
      <c r="V125" s="27" t="s">
        <v>955</v>
      </c>
      <c r="W125" s="27" t="s">
        <v>955</v>
      </c>
      <c r="X125" s="27" t="s">
        <v>955</v>
      </c>
      <c r="Y125" s="27" t="s">
        <v>955</v>
      </c>
      <c r="Z125" s="27" t="s">
        <v>955</v>
      </c>
      <c r="AA125" s="27" t="s">
        <v>955</v>
      </c>
    </row>
    <row r="126" spans="1:27" x14ac:dyDescent="0.25">
      <c r="A126" s="12" t="s">
        <v>124</v>
      </c>
      <c r="B126" s="27" t="s">
        <v>954</v>
      </c>
      <c r="C126" s="27" t="s">
        <v>954</v>
      </c>
      <c r="D126" s="27" t="s">
        <v>954</v>
      </c>
      <c r="E126" s="27" t="s">
        <v>954</v>
      </c>
      <c r="F126" s="27" t="s">
        <v>954</v>
      </c>
      <c r="G126" s="27" t="s">
        <v>954</v>
      </c>
      <c r="H126" s="27" t="s">
        <v>954</v>
      </c>
      <c r="I126" s="27" t="s">
        <v>954</v>
      </c>
      <c r="J126" s="27" t="s">
        <v>954</v>
      </c>
      <c r="K126" s="33" t="s">
        <v>901</v>
      </c>
      <c r="L126" s="10" t="s">
        <v>886</v>
      </c>
      <c r="M126" s="29">
        <v>364000</v>
      </c>
      <c r="N126" s="30">
        <v>43045</v>
      </c>
      <c r="O126" s="26">
        <v>364000</v>
      </c>
      <c r="P126" s="30">
        <v>43045</v>
      </c>
      <c r="Q126" s="26">
        <f>350000*1.04</f>
        <v>364000</v>
      </c>
      <c r="R126" s="30">
        <v>43045</v>
      </c>
      <c r="S126" s="26">
        <v>0</v>
      </c>
      <c r="T126" s="27" t="s">
        <v>955</v>
      </c>
      <c r="U126" s="26" t="s">
        <v>954</v>
      </c>
      <c r="V126" s="27" t="s">
        <v>955</v>
      </c>
      <c r="W126" s="27" t="s">
        <v>955</v>
      </c>
      <c r="X126" s="27" t="s">
        <v>955</v>
      </c>
      <c r="Y126" s="27" t="s">
        <v>955</v>
      </c>
      <c r="Z126" s="27" t="s">
        <v>955</v>
      </c>
      <c r="AA126" s="27" t="s">
        <v>955</v>
      </c>
    </row>
    <row r="127" spans="1:27" x14ac:dyDescent="0.25">
      <c r="A127" s="12" t="s">
        <v>125</v>
      </c>
      <c r="B127" s="27" t="s">
        <v>954</v>
      </c>
      <c r="C127" s="27" t="s">
        <v>954</v>
      </c>
      <c r="D127" s="27" t="s">
        <v>954</v>
      </c>
      <c r="E127" s="27" t="s">
        <v>954</v>
      </c>
      <c r="F127" s="27" t="s">
        <v>954</v>
      </c>
      <c r="G127" s="27" t="s">
        <v>954</v>
      </c>
      <c r="H127" s="27" t="s">
        <v>954</v>
      </c>
      <c r="I127" s="27" t="s">
        <v>954</v>
      </c>
      <c r="J127" s="27" t="s">
        <v>954</v>
      </c>
      <c r="K127" s="33" t="s">
        <v>901</v>
      </c>
      <c r="L127" s="10" t="s">
        <v>886</v>
      </c>
      <c r="M127" s="29">
        <v>364000</v>
      </c>
      <c r="N127" s="30">
        <v>43045</v>
      </c>
      <c r="O127" s="26">
        <v>364000</v>
      </c>
      <c r="P127" s="30">
        <v>43045</v>
      </c>
      <c r="Q127" s="26">
        <f>350000*1.04</f>
        <v>364000</v>
      </c>
      <c r="R127" s="30">
        <v>43045</v>
      </c>
      <c r="S127" s="26">
        <v>0</v>
      </c>
      <c r="T127" s="27" t="s">
        <v>955</v>
      </c>
      <c r="U127" s="26" t="s">
        <v>954</v>
      </c>
      <c r="V127" s="27" t="s">
        <v>955</v>
      </c>
      <c r="W127" s="27" t="s">
        <v>955</v>
      </c>
      <c r="X127" s="27" t="s">
        <v>955</v>
      </c>
      <c r="Y127" s="27" t="s">
        <v>955</v>
      </c>
      <c r="Z127" s="27" t="s">
        <v>955</v>
      </c>
      <c r="AA127" s="27" t="s">
        <v>955</v>
      </c>
    </row>
    <row r="128" spans="1:27" x14ac:dyDescent="0.25">
      <c r="A128" s="12" t="s">
        <v>126</v>
      </c>
      <c r="B128" s="27" t="s">
        <v>954</v>
      </c>
      <c r="C128" s="27" t="s">
        <v>954</v>
      </c>
      <c r="D128" s="27" t="s">
        <v>954</v>
      </c>
      <c r="E128" s="27" t="s">
        <v>954</v>
      </c>
      <c r="F128" s="27" t="s">
        <v>954</v>
      </c>
      <c r="G128" s="27" t="s">
        <v>954</v>
      </c>
      <c r="H128" s="27" t="s">
        <v>954</v>
      </c>
      <c r="I128" s="27" t="s">
        <v>954</v>
      </c>
      <c r="J128" s="27" t="s">
        <v>954</v>
      </c>
      <c r="K128" s="33" t="s">
        <v>901</v>
      </c>
      <c r="L128" s="10" t="s">
        <v>886</v>
      </c>
      <c r="M128" s="29">
        <v>1248000</v>
      </c>
      <c r="N128" s="30">
        <v>43045</v>
      </c>
      <c r="O128" s="26">
        <v>1248000</v>
      </c>
      <c r="P128" s="30">
        <v>43045</v>
      </c>
      <c r="Q128" s="26">
        <f>1200000*1.04</f>
        <v>1248000</v>
      </c>
      <c r="R128" s="30">
        <v>43045</v>
      </c>
      <c r="S128" s="26">
        <v>0</v>
      </c>
      <c r="T128" s="27" t="s">
        <v>955</v>
      </c>
      <c r="U128" s="26" t="s">
        <v>954</v>
      </c>
      <c r="V128" s="27" t="s">
        <v>955</v>
      </c>
      <c r="W128" s="27" t="s">
        <v>955</v>
      </c>
      <c r="X128" s="27" t="s">
        <v>955</v>
      </c>
      <c r="Y128" s="27" t="s">
        <v>955</v>
      </c>
      <c r="Z128" s="27" t="s">
        <v>955</v>
      </c>
      <c r="AA128" s="27" t="s">
        <v>955</v>
      </c>
    </row>
    <row r="129" spans="1:27" x14ac:dyDescent="0.25">
      <c r="A129" s="12" t="s">
        <v>127</v>
      </c>
      <c r="B129" s="27">
        <v>2018</v>
      </c>
      <c r="C129" s="28">
        <v>1</v>
      </c>
      <c r="D129" s="12" t="s">
        <v>887</v>
      </c>
      <c r="E129" s="15" t="s">
        <v>877</v>
      </c>
      <c r="F129" s="27" t="s">
        <v>888</v>
      </c>
      <c r="G129" s="31" t="s">
        <v>889</v>
      </c>
      <c r="H129" s="27" t="s">
        <v>890</v>
      </c>
      <c r="I129" s="27" t="s">
        <v>891</v>
      </c>
      <c r="J129" s="32" t="s">
        <v>909</v>
      </c>
      <c r="K129" s="33" t="s">
        <v>901</v>
      </c>
      <c r="L129" s="10" t="s">
        <v>900</v>
      </c>
      <c r="M129" s="29">
        <v>4160000</v>
      </c>
      <c r="N129" s="30">
        <v>43045</v>
      </c>
      <c r="O129" s="26">
        <v>4160000</v>
      </c>
      <c r="P129" s="30">
        <v>43045</v>
      </c>
      <c r="Q129" s="26">
        <f>4000000*1.04</f>
        <v>4160000</v>
      </c>
      <c r="R129" s="30">
        <v>43045</v>
      </c>
      <c r="S129" s="29">
        <v>1224971.1000000001</v>
      </c>
      <c r="T129" s="35">
        <v>43396</v>
      </c>
      <c r="U129" s="26">
        <v>25</v>
      </c>
      <c r="V129" s="27" t="s">
        <v>987</v>
      </c>
      <c r="W129" s="27" t="s">
        <v>982</v>
      </c>
      <c r="X129" s="27" t="s">
        <v>885</v>
      </c>
      <c r="Y129" s="27" t="s">
        <v>983</v>
      </c>
      <c r="Z129" s="27" t="s">
        <v>984</v>
      </c>
      <c r="AA129" s="27" t="s">
        <v>986</v>
      </c>
    </row>
    <row r="130" spans="1:27" x14ac:dyDescent="0.25">
      <c r="A130" s="12" t="s">
        <v>127</v>
      </c>
      <c r="B130" s="27" t="s">
        <v>954</v>
      </c>
      <c r="C130" s="27" t="s">
        <v>954</v>
      </c>
      <c r="D130" s="27" t="s">
        <v>954</v>
      </c>
      <c r="E130" s="27" t="s">
        <v>954</v>
      </c>
      <c r="F130" s="27" t="s">
        <v>954</v>
      </c>
      <c r="G130" s="27" t="s">
        <v>954</v>
      </c>
      <c r="H130" s="27" t="s">
        <v>954</v>
      </c>
      <c r="I130" s="27" t="s">
        <v>954</v>
      </c>
      <c r="J130" s="27" t="s">
        <v>954</v>
      </c>
      <c r="K130" s="33" t="s">
        <v>901</v>
      </c>
      <c r="L130" s="10" t="s">
        <v>886</v>
      </c>
      <c r="M130" s="29">
        <v>2000000</v>
      </c>
      <c r="N130" s="30">
        <v>43045</v>
      </c>
      <c r="O130" s="26">
        <v>2000000</v>
      </c>
      <c r="P130" s="30">
        <v>43045</v>
      </c>
      <c r="Q130" s="26">
        <v>2000000</v>
      </c>
      <c r="R130" s="30">
        <v>43045</v>
      </c>
      <c r="S130" s="26">
        <v>0</v>
      </c>
      <c r="T130" s="27" t="s">
        <v>955</v>
      </c>
      <c r="U130" s="26" t="s">
        <v>954</v>
      </c>
      <c r="V130" s="27" t="s">
        <v>955</v>
      </c>
      <c r="W130" s="27" t="s">
        <v>955</v>
      </c>
      <c r="X130" s="27" t="s">
        <v>955</v>
      </c>
      <c r="Y130" s="27" t="s">
        <v>955</v>
      </c>
      <c r="Z130" s="27" t="s">
        <v>955</v>
      </c>
      <c r="AA130" s="27" t="s">
        <v>923</v>
      </c>
    </row>
    <row r="131" spans="1:27" x14ac:dyDescent="0.25">
      <c r="A131" s="12" t="s">
        <v>168</v>
      </c>
      <c r="B131" s="27">
        <v>2017</v>
      </c>
      <c r="C131" s="28">
        <v>1</v>
      </c>
      <c r="D131" s="12" t="s">
        <v>887</v>
      </c>
      <c r="E131" s="15" t="s">
        <v>877</v>
      </c>
      <c r="F131" s="27" t="s">
        <v>888</v>
      </c>
      <c r="G131" s="31" t="s">
        <v>889</v>
      </c>
      <c r="H131" s="27" t="s">
        <v>890</v>
      </c>
      <c r="I131" s="27" t="s">
        <v>891</v>
      </c>
      <c r="J131" s="32" t="s">
        <v>909</v>
      </c>
      <c r="K131" s="33" t="s">
        <v>901</v>
      </c>
      <c r="L131" s="10" t="s">
        <v>906</v>
      </c>
      <c r="M131" s="29">
        <v>900000</v>
      </c>
      <c r="N131" s="30">
        <v>43045</v>
      </c>
      <c r="O131" s="26">
        <v>900000</v>
      </c>
      <c r="P131" s="30">
        <v>43045</v>
      </c>
      <c r="Q131" s="26">
        <v>900000</v>
      </c>
      <c r="R131" s="30">
        <v>43045</v>
      </c>
      <c r="S131" s="29">
        <v>951740</v>
      </c>
      <c r="T131" s="30" t="s">
        <v>950</v>
      </c>
      <c r="U131" s="36">
        <v>100</v>
      </c>
      <c r="V131" s="27" t="s">
        <v>954</v>
      </c>
      <c r="W131" s="27" t="s">
        <v>896</v>
      </c>
      <c r="X131" s="38" t="s">
        <v>886</v>
      </c>
      <c r="Y131" s="38" t="s">
        <v>914</v>
      </c>
      <c r="Z131" s="38" t="s">
        <v>910</v>
      </c>
      <c r="AA131" s="38" t="s">
        <v>926</v>
      </c>
    </row>
    <row r="132" spans="1:27" x14ac:dyDescent="0.25">
      <c r="A132" s="12" t="s">
        <v>169</v>
      </c>
      <c r="B132" s="27" t="s">
        <v>954</v>
      </c>
      <c r="C132" s="27" t="s">
        <v>954</v>
      </c>
      <c r="D132" s="27" t="s">
        <v>954</v>
      </c>
      <c r="E132" s="27" t="s">
        <v>954</v>
      </c>
      <c r="F132" s="27" t="s">
        <v>954</v>
      </c>
      <c r="G132" s="27" t="s">
        <v>954</v>
      </c>
      <c r="H132" s="27" t="s">
        <v>954</v>
      </c>
      <c r="I132" s="27" t="s">
        <v>954</v>
      </c>
      <c r="J132" s="27" t="s">
        <v>954</v>
      </c>
      <c r="K132" s="33" t="s">
        <v>903</v>
      </c>
      <c r="L132" s="10" t="s">
        <v>886</v>
      </c>
      <c r="M132" s="29">
        <v>2600000</v>
      </c>
      <c r="N132" s="30">
        <v>43045</v>
      </c>
      <c r="O132" s="26">
        <v>2600000</v>
      </c>
      <c r="P132" s="30">
        <v>43045</v>
      </c>
      <c r="Q132" s="26">
        <f>2500000*1.04</f>
        <v>2600000</v>
      </c>
      <c r="R132" s="30">
        <v>43045</v>
      </c>
      <c r="S132" s="26">
        <v>0</v>
      </c>
      <c r="T132" s="27" t="s">
        <v>955</v>
      </c>
      <c r="U132" s="26" t="s">
        <v>954</v>
      </c>
      <c r="V132" s="27" t="s">
        <v>955</v>
      </c>
      <c r="W132" s="27" t="s">
        <v>955</v>
      </c>
      <c r="X132" s="27" t="s">
        <v>955</v>
      </c>
      <c r="Y132" s="27" t="s">
        <v>955</v>
      </c>
      <c r="Z132" s="27" t="s">
        <v>955</v>
      </c>
      <c r="AA132" s="27" t="s">
        <v>955</v>
      </c>
    </row>
    <row r="133" spans="1:27" x14ac:dyDescent="0.25">
      <c r="A133" s="12" t="s">
        <v>128</v>
      </c>
      <c r="B133" s="27" t="s">
        <v>954</v>
      </c>
      <c r="C133" s="27" t="s">
        <v>954</v>
      </c>
      <c r="D133" s="27" t="s">
        <v>954</v>
      </c>
      <c r="E133" s="27" t="s">
        <v>954</v>
      </c>
      <c r="F133" s="27" t="s">
        <v>954</v>
      </c>
      <c r="G133" s="27" t="s">
        <v>954</v>
      </c>
      <c r="H133" s="27" t="s">
        <v>954</v>
      </c>
      <c r="I133" s="27" t="s">
        <v>954</v>
      </c>
      <c r="J133" s="27" t="s">
        <v>954</v>
      </c>
      <c r="K133" s="33" t="s">
        <v>901</v>
      </c>
      <c r="L133" s="10" t="s">
        <v>886</v>
      </c>
      <c r="M133" s="29">
        <v>416000</v>
      </c>
      <c r="N133" s="30">
        <v>43045</v>
      </c>
      <c r="O133" s="26">
        <v>416000</v>
      </c>
      <c r="P133" s="30">
        <v>43045</v>
      </c>
      <c r="Q133" s="26">
        <f>400000*1.04</f>
        <v>416000</v>
      </c>
      <c r="R133" s="30">
        <v>43045</v>
      </c>
      <c r="S133" s="26">
        <v>0</v>
      </c>
      <c r="T133" s="27" t="s">
        <v>955</v>
      </c>
      <c r="U133" s="26" t="s">
        <v>954</v>
      </c>
      <c r="V133" s="27" t="s">
        <v>955</v>
      </c>
      <c r="W133" s="27" t="s">
        <v>955</v>
      </c>
      <c r="X133" s="27" t="s">
        <v>955</v>
      </c>
      <c r="Y133" s="27" t="s">
        <v>955</v>
      </c>
      <c r="Z133" s="27" t="s">
        <v>955</v>
      </c>
      <c r="AA133" s="27" t="s">
        <v>955</v>
      </c>
    </row>
    <row r="134" spans="1:27" x14ac:dyDescent="0.25">
      <c r="A134" s="12" t="s">
        <v>129</v>
      </c>
      <c r="B134" s="27">
        <v>2018</v>
      </c>
      <c r="C134" s="28">
        <v>1</v>
      </c>
      <c r="D134" s="12" t="s">
        <v>887</v>
      </c>
      <c r="E134" s="15" t="s">
        <v>877</v>
      </c>
      <c r="F134" s="27" t="s">
        <v>888</v>
      </c>
      <c r="G134" s="31" t="s">
        <v>889</v>
      </c>
      <c r="H134" s="27" t="s">
        <v>890</v>
      </c>
      <c r="I134" s="27" t="s">
        <v>891</v>
      </c>
      <c r="J134" s="32" t="s">
        <v>909</v>
      </c>
      <c r="K134" s="33" t="s">
        <v>901</v>
      </c>
      <c r="L134" s="10" t="s">
        <v>900</v>
      </c>
      <c r="M134" s="29">
        <v>5720000</v>
      </c>
      <c r="N134" s="30">
        <v>43045</v>
      </c>
      <c r="O134" s="26">
        <v>5720000</v>
      </c>
      <c r="P134" s="30">
        <v>43045</v>
      </c>
      <c r="Q134" s="26">
        <f>5500000*1.04</f>
        <v>5720000</v>
      </c>
      <c r="R134" s="30">
        <v>43045</v>
      </c>
      <c r="S134" s="29">
        <v>3049181.66</v>
      </c>
      <c r="T134" s="35">
        <v>43425</v>
      </c>
      <c r="U134" s="36">
        <v>99</v>
      </c>
      <c r="V134" s="27" t="s">
        <v>869</v>
      </c>
      <c r="W134" s="27" t="s">
        <v>870</v>
      </c>
      <c r="X134" s="27" t="s">
        <v>885</v>
      </c>
      <c r="Y134" s="27" t="s">
        <v>871</v>
      </c>
      <c r="Z134" s="27" t="s">
        <v>934</v>
      </c>
      <c r="AA134" s="27" t="s">
        <v>965</v>
      </c>
    </row>
    <row r="135" spans="1:27" x14ac:dyDescent="0.25">
      <c r="A135" s="12" t="s">
        <v>129</v>
      </c>
      <c r="B135" s="27" t="s">
        <v>954</v>
      </c>
      <c r="C135" s="27" t="s">
        <v>954</v>
      </c>
      <c r="D135" s="27" t="s">
        <v>954</v>
      </c>
      <c r="E135" s="27" t="s">
        <v>954</v>
      </c>
      <c r="F135" s="27" t="s">
        <v>954</v>
      </c>
      <c r="G135" s="27" t="s">
        <v>954</v>
      </c>
      <c r="H135" s="27" t="s">
        <v>954</v>
      </c>
      <c r="I135" s="27" t="s">
        <v>954</v>
      </c>
      <c r="J135" s="27" t="s">
        <v>954</v>
      </c>
      <c r="K135" s="33" t="s">
        <v>901</v>
      </c>
      <c r="L135" s="10" t="s">
        <v>886</v>
      </c>
      <c r="M135" s="29">
        <v>2000000</v>
      </c>
      <c r="N135" s="30">
        <v>43045</v>
      </c>
      <c r="O135" s="26">
        <v>2000000</v>
      </c>
      <c r="P135" s="30">
        <v>43045</v>
      </c>
      <c r="Q135" s="26">
        <v>2000000</v>
      </c>
      <c r="R135" s="30">
        <v>43045</v>
      </c>
      <c r="S135" s="26">
        <v>0</v>
      </c>
      <c r="T135" s="27" t="s">
        <v>955</v>
      </c>
      <c r="U135" s="26" t="s">
        <v>954</v>
      </c>
      <c r="V135" s="27" t="s">
        <v>955</v>
      </c>
      <c r="W135" s="27" t="s">
        <v>955</v>
      </c>
      <c r="X135" s="27" t="s">
        <v>955</v>
      </c>
      <c r="Y135" s="27" t="s">
        <v>955</v>
      </c>
      <c r="Z135" s="27" t="s">
        <v>955</v>
      </c>
      <c r="AA135" s="27" t="s">
        <v>923</v>
      </c>
    </row>
    <row r="136" spans="1:27" x14ac:dyDescent="0.25">
      <c r="A136" s="12" t="s">
        <v>130</v>
      </c>
      <c r="B136" s="27" t="s">
        <v>954</v>
      </c>
      <c r="C136" s="27" t="s">
        <v>954</v>
      </c>
      <c r="D136" s="27" t="s">
        <v>954</v>
      </c>
      <c r="E136" s="27" t="s">
        <v>954</v>
      </c>
      <c r="F136" s="27" t="s">
        <v>954</v>
      </c>
      <c r="G136" s="27" t="s">
        <v>954</v>
      </c>
      <c r="H136" s="27" t="s">
        <v>954</v>
      </c>
      <c r="I136" s="27" t="s">
        <v>954</v>
      </c>
      <c r="J136" s="27" t="s">
        <v>954</v>
      </c>
      <c r="K136" s="33" t="s">
        <v>901</v>
      </c>
      <c r="L136" s="10" t="s">
        <v>886</v>
      </c>
      <c r="M136" s="29">
        <v>369200</v>
      </c>
      <c r="N136" s="30">
        <v>43045</v>
      </c>
      <c r="O136" s="26">
        <v>369200</v>
      </c>
      <c r="P136" s="30">
        <v>43045</v>
      </c>
      <c r="Q136" s="26">
        <f>355000*1.04</f>
        <v>369200</v>
      </c>
      <c r="R136" s="30">
        <v>43045</v>
      </c>
      <c r="S136" s="26">
        <v>0</v>
      </c>
      <c r="T136" s="27" t="s">
        <v>955</v>
      </c>
      <c r="U136" s="26" t="s">
        <v>954</v>
      </c>
      <c r="V136" s="27" t="s">
        <v>955</v>
      </c>
      <c r="W136" s="27" t="s">
        <v>955</v>
      </c>
      <c r="X136" s="27" t="s">
        <v>955</v>
      </c>
      <c r="Y136" s="27" t="s">
        <v>955</v>
      </c>
      <c r="Z136" s="27" t="s">
        <v>955</v>
      </c>
      <c r="AA136" s="27" t="s">
        <v>955</v>
      </c>
    </row>
    <row r="137" spans="1:27" x14ac:dyDescent="0.25">
      <c r="A137" s="12" t="s">
        <v>170</v>
      </c>
      <c r="B137" s="27">
        <v>2018</v>
      </c>
      <c r="C137" s="28">
        <v>1</v>
      </c>
      <c r="D137" s="12" t="s">
        <v>887</v>
      </c>
      <c r="E137" s="15" t="s">
        <v>877</v>
      </c>
      <c r="F137" s="27" t="s">
        <v>888</v>
      </c>
      <c r="G137" s="31" t="s">
        <v>889</v>
      </c>
      <c r="H137" s="27" t="s">
        <v>890</v>
      </c>
      <c r="I137" s="27" t="s">
        <v>891</v>
      </c>
      <c r="J137" s="32" t="s">
        <v>909</v>
      </c>
      <c r="K137" s="33" t="s">
        <v>902</v>
      </c>
      <c r="L137" s="10" t="s">
        <v>900</v>
      </c>
      <c r="M137" s="29">
        <v>624000</v>
      </c>
      <c r="N137" s="30">
        <v>43045</v>
      </c>
      <c r="O137" s="26">
        <v>612000</v>
      </c>
      <c r="P137" s="30">
        <v>43045</v>
      </c>
      <c r="Q137" s="26">
        <f>600000*1.02</f>
        <v>612000</v>
      </c>
      <c r="R137" s="30">
        <v>43045</v>
      </c>
      <c r="S137" s="29">
        <v>375032.65</v>
      </c>
      <c r="T137" s="30">
        <v>43299</v>
      </c>
      <c r="U137" s="36">
        <v>100</v>
      </c>
      <c r="V137" s="27" t="s">
        <v>874</v>
      </c>
      <c r="W137" s="27" t="s">
        <v>873</v>
      </c>
      <c r="X137" s="27" t="s">
        <v>885</v>
      </c>
      <c r="Y137" s="27" t="s">
        <v>905</v>
      </c>
      <c r="Z137" s="27" t="s">
        <v>933</v>
      </c>
      <c r="AA137" s="27" t="s">
        <v>966</v>
      </c>
    </row>
    <row r="138" spans="1:27" x14ac:dyDescent="0.25">
      <c r="A138" s="12" t="s">
        <v>131</v>
      </c>
      <c r="B138" s="27" t="s">
        <v>954</v>
      </c>
      <c r="C138" s="27" t="s">
        <v>954</v>
      </c>
      <c r="D138" s="27" t="s">
        <v>954</v>
      </c>
      <c r="E138" s="27" t="s">
        <v>954</v>
      </c>
      <c r="F138" s="27" t="s">
        <v>954</v>
      </c>
      <c r="G138" s="27" t="s">
        <v>954</v>
      </c>
      <c r="H138" s="27" t="s">
        <v>954</v>
      </c>
      <c r="I138" s="27" t="s">
        <v>954</v>
      </c>
      <c r="J138" s="27" t="s">
        <v>954</v>
      </c>
      <c r="K138" s="33" t="s">
        <v>901</v>
      </c>
      <c r="L138" s="10" t="s">
        <v>886</v>
      </c>
      <c r="M138" s="29">
        <v>520000</v>
      </c>
      <c r="N138" s="30">
        <v>43045</v>
      </c>
      <c r="O138" s="26">
        <v>520000</v>
      </c>
      <c r="P138" s="30">
        <v>43045</v>
      </c>
      <c r="Q138" s="26">
        <f>500000*1.04</f>
        <v>520000</v>
      </c>
      <c r="R138" s="30">
        <v>43045</v>
      </c>
      <c r="S138" s="29">
        <v>0</v>
      </c>
      <c r="T138" s="27" t="s">
        <v>955</v>
      </c>
      <c r="U138" s="26" t="s">
        <v>954</v>
      </c>
      <c r="V138" s="27" t="s">
        <v>955</v>
      </c>
      <c r="W138" s="27" t="s">
        <v>955</v>
      </c>
      <c r="X138" s="27" t="s">
        <v>955</v>
      </c>
      <c r="Y138" s="27" t="s">
        <v>955</v>
      </c>
      <c r="Z138" s="27" t="s">
        <v>955</v>
      </c>
      <c r="AA138" s="27" t="s">
        <v>955</v>
      </c>
    </row>
    <row r="139" spans="1:27" x14ac:dyDescent="0.25">
      <c r="A139" s="12" t="s">
        <v>132</v>
      </c>
      <c r="B139" s="27" t="s">
        <v>954</v>
      </c>
      <c r="C139" s="27" t="s">
        <v>954</v>
      </c>
      <c r="D139" s="27" t="s">
        <v>954</v>
      </c>
      <c r="E139" s="27" t="s">
        <v>954</v>
      </c>
      <c r="F139" s="27" t="s">
        <v>954</v>
      </c>
      <c r="G139" s="27" t="s">
        <v>954</v>
      </c>
      <c r="H139" s="27" t="s">
        <v>954</v>
      </c>
      <c r="I139" s="27" t="s">
        <v>954</v>
      </c>
      <c r="J139" s="27" t="s">
        <v>954</v>
      </c>
      <c r="K139" s="33" t="s">
        <v>901</v>
      </c>
      <c r="L139" s="10" t="s">
        <v>886</v>
      </c>
      <c r="M139" s="29">
        <v>176800</v>
      </c>
      <c r="N139" s="30">
        <v>43045</v>
      </c>
      <c r="O139" s="26">
        <v>176800</v>
      </c>
      <c r="P139" s="30">
        <v>43045</v>
      </c>
      <c r="Q139" s="26">
        <f>170000*1.04</f>
        <v>176800</v>
      </c>
      <c r="R139" s="30">
        <v>43045</v>
      </c>
      <c r="S139" s="29">
        <v>0</v>
      </c>
      <c r="T139" s="27" t="s">
        <v>955</v>
      </c>
      <c r="U139" s="26" t="s">
        <v>954</v>
      </c>
      <c r="V139" s="27" t="s">
        <v>955</v>
      </c>
      <c r="W139" s="27" t="s">
        <v>955</v>
      </c>
      <c r="X139" s="27" t="s">
        <v>955</v>
      </c>
      <c r="Y139" s="27" t="s">
        <v>955</v>
      </c>
      <c r="Z139" s="27" t="s">
        <v>955</v>
      </c>
      <c r="AA139" s="27" t="s">
        <v>955</v>
      </c>
    </row>
    <row r="140" spans="1:27" x14ac:dyDescent="0.25">
      <c r="A140" s="12" t="s">
        <v>133</v>
      </c>
      <c r="B140" s="27" t="s">
        <v>954</v>
      </c>
      <c r="C140" s="27" t="s">
        <v>954</v>
      </c>
      <c r="D140" s="27" t="s">
        <v>954</v>
      </c>
      <c r="E140" s="27" t="s">
        <v>954</v>
      </c>
      <c r="F140" s="27" t="s">
        <v>954</v>
      </c>
      <c r="G140" s="27" t="s">
        <v>954</v>
      </c>
      <c r="H140" s="27" t="s">
        <v>954</v>
      </c>
      <c r="I140" s="27" t="s">
        <v>954</v>
      </c>
      <c r="J140" s="27" t="s">
        <v>954</v>
      </c>
      <c r="K140" s="33" t="s">
        <v>901</v>
      </c>
      <c r="L140" s="10" t="s">
        <v>886</v>
      </c>
      <c r="M140" s="29">
        <v>166400</v>
      </c>
      <c r="N140" s="30">
        <v>43045</v>
      </c>
      <c r="O140" s="26">
        <v>166400</v>
      </c>
      <c r="P140" s="30">
        <v>43045</v>
      </c>
      <c r="Q140" s="26">
        <f>160000*1.04</f>
        <v>166400</v>
      </c>
      <c r="R140" s="30">
        <v>43045</v>
      </c>
      <c r="S140" s="29">
        <v>0</v>
      </c>
      <c r="T140" s="27" t="s">
        <v>955</v>
      </c>
      <c r="U140" s="26" t="s">
        <v>954</v>
      </c>
      <c r="V140" s="27" t="s">
        <v>955</v>
      </c>
      <c r="W140" s="27" t="s">
        <v>955</v>
      </c>
      <c r="X140" s="27" t="s">
        <v>955</v>
      </c>
      <c r="Y140" s="27" t="s">
        <v>955</v>
      </c>
      <c r="Z140" s="27" t="s">
        <v>955</v>
      </c>
      <c r="AA140" s="27" t="s">
        <v>955</v>
      </c>
    </row>
    <row r="141" spans="1:27" x14ac:dyDescent="0.25">
      <c r="A141" s="12" t="s">
        <v>171</v>
      </c>
      <c r="B141" s="27">
        <v>2018</v>
      </c>
      <c r="C141" s="28">
        <v>1</v>
      </c>
      <c r="D141" s="12" t="s">
        <v>887</v>
      </c>
      <c r="E141" s="15" t="s">
        <v>877</v>
      </c>
      <c r="F141" s="27" t="s">
        <v>888</v>
      </c>
      <c r="G141" s="31" t="s">
        <v>889</v>
      </c>
      <c r="H141" s="27" t="s">
        <v>890</v>
      </c>
      <c r="I141" s="27" t="s">
        <v>891</v>
      </c>
      <c r="J141" s="32" t="s">
        <v>909</v>
      </c>
      <c r="K141" s="33" t="s">
        <v>902</v>
      </c>
      <c r="L141" s="10" t="s">
        <v>900</v>
      </c>
      <c r="M141" s="29">
        <v>1040000</v>
      </c>
      <c r="N141" s="30">
        <v>43045</v>
      </c>
      <c r="O141" s="26">
        <v>1020000</v>
      </c>
      <c r="P141" s="30">
        <v>43045</v>
      </c>
      <c r="Q141" s="26">
        <f>1000000*1.02</f>
        <v>1020000</v>
      </c>
      <c r="R141" s="30">
        <v>43045</v>
      </c>
      <c r="S141" s="29">
        <v>512902.25</v>
      </c>
      <c r="T141" s="30">
        <v>43299</v>
      </c>
      <c r="U141" s="36">
        <v>100</v>
      </c>
      <c r="V141" s="27" t="s">
        <v>874</v>
      </c>
      <c r="W141" s="27" t="s">
        <v>873</v>
      </c>
      <c r="X141" s="27" t="s">
        <v>885</v>
      </c>
      <c r="Y141" s="27" t="s">
        <v>905</v>
      </c>
      <c r="Z141" s="27" t="s">
        <v>933</v>
      </c>
      <c r="AA141" s="27" t="s">
        <v>966</v>
      </c>
    </row>
    <row r="142" spans="1:27" x14ac:dyDescent="0.25">
      <c r="A142" s="12" t="s">
        <v>134</v>
      </c>
      <c r="B142" s="27" t="s">
        <v>954</v>
      </c>
      <c r="C142" s="27" t="s">
        <v>954</v>
      </c>
      <c r="D142" s="27" t="s">
        <v>954</v>
      </c>
      <c r="E142" s="27" t="s">
        <v>954</v>
      </c>
      <c r="F142" s="27" t="s">
        <v>954</v>
      </c>
      <c r="G142" s="27" t="s">
        <v>954</v>
      </c>
      <c r="H142" s="27" t="s">
        <v>954</v>
      </c>
      <c r="I142" s="27" t="s">
        <v>954</v>
      </c>
      <c r="J142" s="27" t="s">
        <v>954</v>
      </c>
      <c r="K142" s="33" t="s">
        <v>901</v>
      </c>
      <c r="L142" s="10" t="s">
        <v>886</v>
      </c>
      <c r="M142" s="29">
        <v>260000</v>
      </c>
      <c r="N142" s="30">
        <v>43045</v>
      </c>
      <c r="O142" s="26">
        <v>260000</v>
      </c>
      <c r="P142" s="30">
        <v>43045</v>
      </c>
      <c r="Q142" s="26">
        <f>250000*1.04</f>
        <v>260000</v>
      </c>
      <c r="R142" s="30">
        <v>43045</v>
      </c>
      <c r="S142" s="26">
        <v>0</v>
      </c>
      <c r="T142" s="27" t="s">
        <v>955</v>
      </c>
      <c r="U142" s="26" t="s">
        <v>954</v>
      </c>
      <c r="V142" s="27" t="s">
        <v>955</v>
      </c>
      <c r="W142" s="27" t="s">
        <v>955</v>
      </c>
      <c r="X142" s="27" t="s">
        <v>955</v>
      </c>
      <c r="Y142" s="27" t="s">
        <v>955</v>
      </c>
      <c r="Z142" s="27" t="s">
        <v>955</v>
      </c>
      <c r="AA142" s="27" t="s">
        <v>955</v>
      </c>
    </row>
    <row r="143" spans="1:27" x14ac:dyDescent="0.25">
      <c r="A143" s="12" t="s">
        <v>135</v>
      </c>
      <c r="B143" s="27" t="s">
        <v>954</v>
      </c>
      <c r="C143" s="27" t="s">
        <v>954</v>
      </c>
      <c r="D143" s="27" t="s">
        <v>954</v>
      </c>
      <c r="E143" s="27" t="s">
        <v>954</v>
      </c>
      <c r="F143" s="27" t="s">
        <v>954</v>
      </c>
      <c r="G143" s="27" t="s">
        <v>954</v>
      </c>
      <c r="H143" s="27" t="s">
        <v>954</v>
      </c>
      <c r="I143" s="27" t="s">
        <v>954</v>
      </c>
      <c r="J143" s="27" t="s">
        <v>954</v>
      </c>
      <c r="K143" s="33" t="s">
        <v>901</v>
      </c>
      <c r="L143" s="10" t="s">
        <v>886</v>
      </c>
      <c r="M143" s="29">
        <v>208000</v>
      </c>
      <c r="N143" s="30">
        <v>43045</v>
      </c>
      <c r="O143" s="26">
        <v>208000</v>
      </c>
      <c r="P143" s="30">
        <v>43045</v>
      </c>
      <c r="Q143" s="26">
        <f>200000*1.04</f>
        <v>208000</v>
      </c>
      <c r="R143" s="30">
        <v>43045</v>
      </c>
      <c r="S143" s="26">
        <v>0</v>
      </c>
      <c r="T143" s="27" t="s">
        <v>955</v>
      </c>
      <c r="U143" s="26" t="s">
        <v>954</v>
      </c>
      <c r="V143" s="27" t="s">
        <v>955</v>
      </c>
      <c r="W143" s="27" t="s">
        <v>955</v>
      </c>
      <c r="X143" s="27" t="s">
        <v>955</v>
      </c>
      <c r="Y143" s="27" t="s">
        <v>955</v>
      </c>
      <c r="Z143" s="27" t="s">
        <v>955</v>
      </c>
      <c r="AA143" s="27" t="s">
        <v>955</v>
      </c>
    </row>
    <row r="144" spans="1:27" x14ac:dyDescent="0.25">
      <c r="A144" s="12" t="s">
        <v>136</v>
      </c>
      <c r="B144" s="27" t="s">
        <v>954</v>
      </c>
      <c r="C144" s="27" t="s">
        <v>954</v>
      </c>
      <c r="D144" s="27" t="s">
        <v>954</v>
      </c>
      <c r="E144" s="27" t="s">
        <v>954</v>
      </c>
      <c r="F144" s="27" t="s">
        <v>954</v>
      </c>
      <c r="G144" s="27" t="s">
        <v>954</v>
      </c>
      <c r="H144" s="27" t="s">
        <v>954</v>
      </c>
      <c r="I144" s="27" t="s">
        <v>954</v>
      </c>
      <c r="J144" s="27" t="s">
        <v>954</v>
      </c>
      <c r="K144" s="33" t="s">
        <v>901</v>
      </c>
      <c r="L144" s="10" t="s">
        <v>886</v>
      </c>
      <c r="M144" s="29">
        <v>1560000</v>
      </c>
      <c r="N144" s="30">
        <v>43045</v>
      </c>
      <c r="O144" s="26">
        <v>1560000</v>
      </c>
      <c r="P144" s="30">
        <v>43045</v>
      </c>
      <c r="Q144" s="26">
        <f>1500000*1.04</f>
        <v>1560000</v>
      </c>
      <c r="R144" s="30">
        <v>43045</v>
      </c>
      <c r="S144" s="26">
        <v>0</v>
      </c>
      <c r="T144" s="27" t="s">
        <v>955</v>
      </c>
      <c r="U144" s="26" t="s">
        <v>954</v>
      </c>
      <c r="V144" s="27" t="s">
        <v>955</v>
      </c>
      <c r="W144" s="27" t="s">
        <v>955</v>
      </c>
      <c r="X144" s="27" t="s">
        <v>955</v>
      </c>
      <c r="Y144" s="27" t="s">
        <v>955</v>
      </c>
      <c r="Z144" s="27" t="s">
        <v>955</v>
      </c>
      <c r="AA144" s="27" t="s">
        <v>955</v>
      </c>
    </row>
    <row r="145" spans="1:27" x14ac:dyDescent="0.25">
      <c r="A145" s="12" t="s">
        <v>137</v>
      </c>
      <c r="B145" s="27" t="s">
        <v>954</v>
      </c>
      <c r="C145" s="27" t="s">
        <v>954</v>
      </c>
      <c r="D145" s="27" t="s">
        <v>954</v>
      </c>
      <c r="E145" s="27" t="s">
        <v>954</v>
      </c>
      <c r="F145" s="27" t="s">
        <v>954</v>
      </c>
      <c r="G145" s="27" t="s">
        <v>954</v>
      </c>
      <c r="H145" s="27" t="s">
        <v>954</v>
      </c>
      <c r="I145" s="27" t="s">
        <v>954</v>
      </c>
      <c r="J145" s="27" t="s">
        <v>954</v>
      </c>
      <c r="K145" s="33" t="s">
        <v>901</v>
      </c>
      <c r="L145" s="10" t="s">
        <v>886</v>
      </c>
      <c r="M145" s="29">
        <v>312000</v>
      </c>
      <c r="N145" s="30">
        <v>43045</v>
      </c>
      <c r="O145" s="26">
        <v>312000</v>
      </c>
      <c r="P145" s="30">
        <v>43045</v>
      </c>
      <c r="Q145" s="26">
        <f>300000*1.04</f>
        <v>312000</v>
      </c>
      <c r="R145" s="30">
        <v>43045</v>
      </c>
      <c r="S145" s="26">
        <v>0</v>
      </c>
      <c r="T145" s="27" t="s">
        <v>955</v>
      </c>
      <c r="U145" s="26" t="s">
        <v>954</v>
      </c>
      <c r="V145" s="27" t="s">
        <v>955</v>
      </c>
      <c r="W145" s="27" t="s">
        <v>955</v>
      </c>
      <c r="X145" s="27" t="s">
        <v>955</v>
      </c>
      <c r="Y145" s="27" t="s">
        <v>955</v>
      </c>
      <c r="Z145" s="27" t="s">
        <v>955</v>
      </c>
      <c r="AA145" s="27" t="s">
        <v>955</v>
      </c>
    </row>
    <row r="146" spans="1:27" x14ac:dyDescent="0.25">
      <c r="A146" s="12" t="s">
        <v>172</v>
      </c>
      <c r="B146" s="27" t="s">
        <v>954</v>
      </c>
      <c r="C146" s="27" t="s">
        <v>954</v>
      </c>
      <c r="D146" s="27" t="s">
        <v>954</v>
      </c>
      <c r="E146" s="27" t="s">
        <v>954</v>
      </c>
      <c r="F146" s="27" t="s">
        <v>954</v>
      </c>
      <c r="G146" s="27" t="s">
        <v>954</v>
      </c>
      <c r="H146" s="27" t="s">
        <v>954</v>
      </c>
      <c r="I146" s="27" t="s">
        <v>954</v>
      </c>
      <c r="J146" s="27" t="s">
        <v>954</v>
      </c>
      <c r="K146" s="33" t="s">
        <v>903</v>
      </c>
      <c r="L146" s="10" t="s">
        <v>886</v>
      </c>
      <c r="M146" s="29">
        <v>286000</v>
      </c>
      <c r="N146" s="30">
        <v>43045</v>
      </c>
      <c r="O146" s="26">
        <v>286000</v>
      </c>
      <c r="P146" s="30">
        <v>43045</v>
      </c>
      <c r="Q146" s="26">
        <f>275000*1.04</f>
        <v>286000</v>
      </c>
      <c r="R146" s="30">
        <v>43045</v>
      </c>
      <c r="S146" s="26">
        <v>0</v>
      </c>
      <c r="T146" s="27" t="s">
        <v>955</v>
      </c>
      <c r="U146" s="26" t="s">
        <v>954</v>
      </c>
      <c r="V146" s="27" t="s">
        <v>955</v>
      </c>
      <c r="W146" s="27" t="s">
        <v>955</v>
      </c>
      <c r="X146" s="27" t="s">
        <v>955</v>
      </c>
      <c r="Y146" s="27" t="s">
        <v>955</v>
      </c>
      <c r="Z146" s="27" t="s">
        <v>955</v>
      </c>
      <c r="AA146" s="27" t="s">
        <v>955</v>
      </c>
    </row>
    <row r="147" spans="1:27" x14ac:dyDescent="0.25">
      <c r="A147" s="12" t="s">
        <v>138</v>
      </c>
      <c r="B147" s="27">
        <v>2017</v>
      </c>
      <c r="C147" s="28">
        <v>1</v>
      </c>
      <c r="D147" s="12" t="s">
        <v>887</v>
      </c>
      <c r="E147" s="15" t="s">
        <v>877</v>
      </c>
      <c r="F147" s="27" t="s">
        <v>888</v>
      </c>
      <c r="G147" s="31" t="s">
        <v>889</v>
      </c>
      <c r="H147" s="27" t="s">
        <v>890</v>
      </c>
      <c r="I147" s="27" t="s">
        <v>891</v>
      </c>
      <c r="J147" s="32" t="s">
        <v>909</v>
      </c>
      <c r="K147" s="33" t="s">
        <v>901</v>
      </c>
      <c r="L147" s="10" t="s">
        <v>906</v>
      </c>
      <c r="M147" s="29">
        <v>900000</v>
      </c>
      <c r="N147" s="30">
        <v>43045</v>
      </c>
      <c r="O147" s="26">
        <v>900000</v>
      </c>
      <c r="P147" s="30">
        <v>43045</v>
      </c>
      <c r="Q147" s="26">
        <f>900000</f>
        <v>900000</v>
      </c>
      <c r="R147" s="30">
        <v>43045</v>
      </c>
      <c r="S147" s="26">
        <v>900000</v>
      </c>
      <c r="T147" s="30" t="s">
        <v>949</v>
      </c>
      <c r="U147" s="36">
        <v>100</v>
      </c>
      <c r="V147" s="27" t="s">
        <v>954</v>
      </c>
      <c r="W147" s="34" t="s">
        <v>892</v>
      </c>
      <c r="X147" s="38" t="s">
        <v>886</v>
      </c>
      <c r="Y147" s="34" t="s">
        <v>912</v>
      </c>
      <c r="Z147" s="34" t="s">
        <v>907</v>
      </c>
      <c r="AA147" s="38" t="s">
        <v>924</v>
      </c>
    </row>
    <row r="148" spans="1:27" x14ac:dyDescent="0.25">
      <c r="A148" s="12" t="s">
        <v>138</v>
      </c>
      <c r="B148" s="27">
        <v>2018</v>
      </c>
      <c r="C148" s="28">
        <v>1</v>
      </c>
      <c r="D148" s="12" t="s">
        <v>887</v>
      </c>
      <c r="E148" s="15" t="s">
        <v>877</v>
      </c>
      <c r="F148" s="27" t="s">
        <v>888</v>
      </c>
      <c r="G148" s="31" t="s">
        <v>889</v>
      </c>
      <c r="H148" s="27" t="s">
        <v>890</v>
      </c>
      <c r="I148" s="27" t="s">
        <v>891</v>
      </c>
      <c r="J148" s="32" t="s">
        <v>909</v>
      </c>
      <c r="K148" s="33" t="s">
        <v>901</v>
      </c>
      <c r="L148" s="10" t="s">
        <v>900</v>
      </c>
      <c r="M148" s="29">
        <v>3120000</v>
      </c>
      <c r="N148" s="30">
        <v>43045</v>
      </c>
      <c r="O148" s="26">
        <v>3120000</v>
      </c>
      <c r="P148" s="30">
        <v>43045</v>
      </c>
      <c r="Q148" s="26">
        <f>3000000*1.04</f>
        <v>3120000</v>
      </c>
      <c r="R148" s="30">
        <v>43045</v>
      </c>
      <c r="S148" s="29">
        <f>1121222.08+1378417.42+509376.08</f>
        <v>3009015.58</v>
      </c>
      <c r="T148" s="30">
        <v>43248</v>
      </c>
      <c r="U148" s="36">
        <v>100</v>
      </c>
      <c r="V148" s="34" t="s">
        <v>866</v>
      </c>
      <c r="W148" s="34" t="s">
        <v>867</v>
      </c>
      <c r="X148" s="34" t="s">
        <v>885</v>
      </c>
      <c r="Y148" s="34" t="s">
        <v>868</v>
      </c>
      <c r="Z148" s="34" t="s">
        <v>940</v>
      </c>
      <c r="AA148" s="38" t="s">
        <v>959</v>
      </c>
    </row>
    <row r="149" spans="1:27" x14ac:dyDescent="0.25">
      <c r="A149" s="12" t="s">
        <v>139</v>
      </c>
      <c r="B149" s="27" t="s">
        <v>954</v>
      </c>
      <c r="C149" s="27" t="s">
        <v>954</v>
      </c>
      <c r="D149" s="27" t="s">
        <v>954</v>
      </c>
      <c r="E149" s="27" t="s">
        <v>954</v>
      </c>
      <c r="F149" s="27" t="s">
        <v>954</v>
      </c>
      <c r="G149" s="27" t="s">
        <v>954</v>
      </c>
      <c r="H149" s="27" t="s">
        <v>954</v>
      </c>
      <c r="I149" s="27" t="s">
        <v>954</v>
      </c>
      <c r="J149" s="27" t="s">
        <v>954</v>
      </c>
      <c r="K149" s="33" t="s">
        <v>901</v>
      </c>
      <c r="L149" s="10" t="s">
        <v>886</v>
      </c>
      <c r="M149" s="29">
        <v>312000</v>
      </c>
      <c r="N149" s="30">
        <v>43045</v>
      </c>
      <c r="O149" s="26">
        <v>312000</v>
      </c>
      <c r="P149" s="30">
        <v>43045</v>
      </c>
      <c r="Q149" s="26">
        <f>300000*1.04</f>
        <v>312000</v>
      </c>
      <c r="R149" s="30">
        <v>43045</v>
      </c>
      <c r="S149" s="26">
        <v>0</v>
      </c>
      <c r="T149" s="27" t="s">
        <v>955</v>
      </c>
      <c r="U149" s="26" t="s">
        <v>954</v>
      </c>
      <c r="V149" s="27" t="s">
        <v>955</v>
      </c>
      <c r="W149" s="27" t="s">
        <v>955</v>
      </c>
      <c r="X149" s="27" t="s">
        <v>955</v>
      </c>
      <c r="Y149" s="27" t="s">
        <v>955</v>
      </c>
      <c r="Z149" s="27" t="s">
        <v>955</v>
      </c>
      <c r="AA149" s="27" t="s">
        <v>955</v>
      </c>
    </row>
    <row r="150" spans="1:27" x14ac:dyDescent="0.25">
      <c r="A150" s="12" t="s">
        <v>435</v>
      </c>
      <c r="B150" s="27" t="s">
        <v>954</v>
      </c>
      <c r="C150" s="27" t="s">
        <v>954</v>
      </c>
      <c r="D150" s="27" t="s">
        <v>954</v>
      </c>
      <c r="E150" s="27" t="s">
        <v>954</v>
      </c>
      <c r="F150" s="27" t="s">
        <v>954</v>
      </c>
      <c r="G150" s="27" t="s">
        <v>954</v>
      </c>
      <c r="H150" s="27" t="s">
        <v>954</v>
      </c>
      <c r="I150" s="27" t="s">
        <v>954</v>
      </c>
      <c r="J150" s="27" t="s">
        <v>954</v>
      </c>
      <c r="K150" s="33" t="s">
        <v>901</v>
      </c>
      <c r="L150" s="10" t="s">
        <v>886</v>
      </c>
      <c r="M150" s="29">
        <v>312000</v>
      </c>
      <c r="N150" s="30">
        <v>43045</v>
      </c>
      <c r="O150" s="26">
        <v>312000</v>
      </c>
      <c r="P150" s="30">
        <v>43045</v>
      </c>
      <c r="Q150" s="26">
        <f>300000*1.04</f>
        <v>312000</v>
      </c>
      <c r="R150" s="30">
        <v>43045</v>
      </c>
      <c r="S150" s="26">
        <v>0</v>
      </c>
      <c r="T150" s="27" t="s">
        <v>955</v>
      </c>
      <c r="U150" s="26" t="s">
        <v>954</v>
      </c>
      <c r="V150" s="27" t="s">
        <v>955</v>
      </c>
      <c r="W150" s="27" t="s">
        <v>955</v>
      </c>
      <c r="X150" s="27" t="s">
        <v>955</v>
      </c>
      <c r="Y150" s="27" t="s">
        <v>955</v>
      </c>
      <c r="Z150" s="27" t="s">
        <v>955</v>
      </c>
      <c r="AA150" s="27" t="s">
        <v>955</v>
      </c>
    </row>
    <row r="151" spans="1:27" x14ac:dyDescent="0.25">
      <c r="A151" s="12" t="s">
        <v>436</v>
      </c>
      <c r="B151" s="27">
        <v>2018</v>
      </c>
      <c r="C151" s="28">
        <v>1</v>
      </c>
      <c r="D151" s="12" t="s">
        <v>887</v>
      </c>
      <c r="E151" s="15" t="s">
        <v>877</v>
      </c>
      <c r="F151" s="27" t="s">
        <v>888</v>
      </c>
      <c r="G151" s="31" t="s">
        <v>889</v>
      </c>
      <c r="H151" s="27" t="s">
        <v>890</v>
      </c>
      <c r="I151" s="27" t="s">
        <v>891</v>
      </c>
      <c r="J151" s="32" t="s">
        <v>909</v>
      </c>
      <c r="K151" s="33" t="s">
        <v>901</v>
      </c>
      <c r="L151" s="10" t="s">
        <v>900</v>
      </c>
      <c r="M151" s="29">
        <v>10192000</v>
      </c>
      <c r="N151" s="30">
        <v>43045</v>
      </c>
      <c r="O151" s="26">
        <v>9996000</v>
      </c>
      <c r="P151" s="30">
        <v>43045</v>
      </c>
      <c r="Q151" s="26">
        <f>9800000*1.02</f>
        <v>9996000</v>
      </c>
      <c r="R151" s="30">
        <v>43045</v>
      </c>
      <c r="S151" s="26">
        <v>0</v>
      </c>
      <c r="T151" s="27" t="s">
        <v>954</v>
      </c>
      <c r="U151" s="36">
        <v>79.400000000000006</v>
      </c>
      <c r="V151" s="27" t="s">
        <v>954</v>
      </c>
      <c r="W151" s="27" t="s">
        <v>956</v>
      </c>
      <c r="X151" s="27" t="s">
        <v>954</v>
      </c>
      <c r="Y151" s="27" t="s">
        <v>954</v>
      </c>
      <c r="Z151" s="27" t="s">
        <v>957</v>
      </c>
      <c r="AA151" s="27" t="s">
        <v>974</v>
      </c>
    </row>
    <row r="152" spans="1:27" x14ac:dyDescent="0.25">
      <c r="L152" s="16"/>
      <c r="O152" s="17"/>
      <c r="P152" s="18"/>
      <c r="R152" s="18"/>
      <c r="T152" s="18"/>
    </row>
    <row r="153" spans="1:27" x14ac:dyDescent="0.25">
      <c r="L153" s="16"/>
      <c r="O153" s="17"/>
      <c r="P153" s="18"/>
      <c r="R153" s="18"/>
      <c r="T153" s="18"/>
    </row>
    <row r="154" spans="1:27" x14ac:dyDescent="0.25">
      <c r="L154" s="16"/>
      <c r="P154" s="18"/>
      <c r="R154" s="21"/>
      <c r="T154" s="21"/>
    </row>
    <row r="155" spans="1:27" x14ac:dyDescent="0.25">
      <c r="L155" s="16"/>
      <c r="P155" s="18"/>
      <c r="R155" s="22"/>
      <c r="T155" s="21"/>
    </row>
    <row r="156" spans="1:27" x14ac:dyDescent="0.25">
      <c r="L156" s="16"/>
      <c r="O156" s="17"/>
      <c r="P156" s="18"/>
      <c r="R156" s="20"/>
      <c r="T156" s="20"/>
    </row>
    <row r="157" spans="1:27" x14ac:dyDescent="0.25">
      <c r="L157" s="16"/>
      <c r="P157" s="18"/>
      <c r="R157" s="18"/>
      <c r="T157" s="18"/>
    </row>
    <row r="158" spans="1:27" x14ac:dyDescent="0.25">
      <c r="L158" s="16"/>
      <c r="R158" s="23"/>
      <c r="S158" s="24"/>
      <c r="T158" s="18"/>
      <c r="U158" s="17"/>
    </row>
    <row r="159" spans="1:27" x14ac:dyDescent="0.25">
      <c r="L159" s="16"/>
      <c r="S159" s="24"/>
      <c r="U159" s="17"/>
    </row>
    <row r="160" spans="1:27" x14ac:dyDescent="0.25">
      <c r="L160" s="16"/>
      <c r="S160" s="24"/>
      <c r="T160" s="25"/>
      <c r="U160" s="17"/>
    </row>
    <row r="161" spans="12:21" x14ac:dyDescent="0.25">
      <c r="L161" s="16"/>
      <c r="R161" s="18"/>
      <c r="S161" s="24"/>
      <c r="T161" s="18"/>
    </row>
    <row r="162" spans="12:21" x14ac:dyDescent="0.25">
      <c r="L162" s="16"/>
      <c r="R162" s="23"/>
      <c r="S162" s="24"/>
      <c r="T162" s="18"/>
      <c r="U162" s="17"/>
    </row>
    <row r="163" spans="12:21" x14ac:dyDescent="0.25">
      <c r="L163" s="16"/>
      <c r="U163" s="17"/>
    </row>
    <row r="164" spans="12:21" x14ac:dyDescent="0.25">
      <c r="L164" s="16"/>
      <c r="U164" s="17"/>
    </row>
    <row r="165" spans="12:21" x14ac:dyDescent="0.25">
      <c r="L165" s="16"/>
      <c r="R165" s="18"/>
      <c r="S165" s="24"/>
      <c r="T165" s="18"/>
    </row>
    <row r="166" spans="12:21" x14ac:dyDescent="0.25">
      <c r="L166" s="16"/>
      <c r="R166" s="23"/>
      <c r="S166" s="24"/>
      <c r="T166" s="18"/>
      <c r="U166" s="17"/>
    </row>
    <row r="167" spans="12:21" x14ac:dyDescent="0.25">
      <c r="L167" s="16"/>
      <c r="U167" s="17"/>
    </row>
    <row r="168" spans="12:21" x14ac:dyDescent="0.25">
      <c r="L168" s="16"/>
      <c r="U168" s="17"/>
    </row>
    <row r="169" spans="12:21" x14ac:dyDescent="0.25">
      <c r="L169" s="16"/>
      <c r="R169" s="18"/>
      <c r="S169" s="24"/>
    </row>
    <row r="170" spans="12:21" x14ac:dyDescent="0.25">
      <c r="R170" s="23"/>
      <c r="S170" s="2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Tabla Avance Físico</vt:lpstr>
      <vt:lpstr>Tabla Avance Financiero</vt:lpstr>
      <vt:lpstr>'Tabla Avance Financiero'!Criterios</vt:lpstr>
      <vt:lpstr>'Tabla Avance Físico'!Criterios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2018-01-05T01:01:51Z</dcterms:created>
  <dcterms:modified xsi:type="dcterms:W3CDTF">2018-12-05T20:28:02Z</dcterms:modified>
</cp:coreProperties>
</file>